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5" windowWidth="20115" windowHeight="7815" activeTab="2"/>
  </bookViews>
  <sheets>
    <sheet name="Introduction" sheetId="48" r:id="rId1"/>
    <sheet name="LIC Cost Table" sheetId="40" r:id="rId2"/>
    <sheet name="LIC Impact Table 3.4 with R&amp;D" sheetId="39" r:id="rId3"/>
    <sheet name="LIC Impact Table - No R&amp;D" sheetId="38" r:id="rId4"/>
    <sheet name="Roll-up" sheetId="2" r:id="rId5"/>
    <sheet name="Afghanistan" sheetId="34" r:id="rId6"/>
    <sheet name="Bangladesh" sheetId="37" r:id="rId7"/>
    <sheet name="Benin" sheetId="20" r:id="rId8"/>
    <sheet name="Burkina Faso" sheetId="21" r:id="rId9"/>
    <sheet name="Burundi" sheetId="4" r:id="rId10"/>
    <sheet name="Cambodia" sheetId="36" r:id="rId11"/>
    <sheet name="CAR" sheetId="19" r:id="rId12"/>
    <sheet name="Chad" sheetId="18" r:id="rId13"/>
    <sheet name="Comoros" sheetId="10" r:id="rId14"/>
    <sheet name="DPRK" sheetId="35" r:id="rId15"/>
    <sheet name="DRC" sheetId="7" r:id="rId16"/>
    <sheet name="Eritrea" sheetId="5" r:id="rId17"/>
    <sheet name="Ethiopia" sheetId="6" r:id="rId18"/>
    <sheet name="Guinea" sheetId="22" r:id="rId19"/>
    <sheet name="Guinea-Bissau" sheetId="23" r:id="rId20"/>
    <sheet name="Haiti" sheetId="25" r:id="rId21"/>
    <sheet name="Kenya" sheetId="9" r:id="rId22"/>
    <sheet name="Kyrgyzstan" sheetId="24" r:id="rId23"/>
    <sheet name="Madagascar" sheetId="13" r:id="rId24"/>
    <sheet name="Malawi" sheetId="11" r:id="rId25"/>
    <sheet name="Mali" sheetId="26" r:id="rId26"/>
    <sheet name="Mauritania" sheetId="27" r:id="rId27"/>
    <sheet name="Mozambique" sheetId="12" r:id="rId28"/>
    <sheet name="Myanmar" sheetId="28" r:id="rId29"/>
    <sheet name="Nepal" sheetId="29" r:id="rId30"/>
    <sheet name="Niger" sheetId="30" r:id="rId31"/>
    <sheet name="Rwanda" sheetId="16" r:id="rId32"/>
    <sheet name="Sierra Leone" sheetId="32" r:id="rId33"/>
    <sheet name="Somalia" sheetId="14" r:id="rId34"/>
    <sheet name="Tanzania" sheetId="15" r:id="rId35"/>
    <sheet name="Tajikistan" sheetId="31" r:id="rId36"/>
    <sheet name="Togo" sheetId="33" r:id="rId37"/>
    <sheet name="Uganda" sheetId="1" r:id="rId38"/>
    <sheet name="Zimbabwe" sheetId="3" r:id="rId39"/>
    <sheet name="LMIC Impact Table" sheetId="41" r:id="rId40"/>
    <sheet name="LMIC Cost Table" sheetId="42" r:id="rId41"/>
    <sheet name="India" sheetId="43" r:id="rId42"/>
    <sheet name="Indonesia" sheetId="44" r:id="rId43"/>
    <sheet name="Nigeria" sheetId="45" r:id="rId44"/>
    <sheet name="3 LMIC roll-up" sheetId="46" r:id="rId45"/>
    <sheet name="LMIC Extrapolated Rollup" sheetId="47" r:id="rId46"/>
  </sheets>
  <externalReferences>
    <externalReference r:id="rId47"/>
    <externalReference r:id="rId48"/>
  </externalReferences>
  <calcPr calcId="145621"/>
</workbook>
</file>

<file path=xl/calcChain.xml><?xml version="1.0" encoding="utf-8"?>
<calcChain xmlns="http://schemas.openxmlformats.org/spreadsheetml/2006/main">
  <c r="D22" i="42" l="1"/>
  <c r="E22" i="42"/>
  <c r="F22" i="42"/>
  <c r="G22" i="42"/>
  <c r="C22" i="42"/>
  <c r="D20" i="42" l="1"/>
  <c r="E20" i="42"/>
  <c r="F20" i="42"/>
  <c r="G20" i="42"/>
  <c r="C20" i="42"/>
  <c r="D14" i="42" l="1"/>
  <c r="E14" i="42"/>
  <c r="E17" i="42" s="1"/>
  <c r="F14" i="42"/>
  <c r="F17" i="42" s="1"/>
  <c r="G14" i="42"/>
  <c r="G17" i="42" s="1"/>
  <c r="D17" i="42"/>
  <c r="C14" i="42"/>
  <c r="C17" i="42" s="1"/>
  <c r="S33" i="34" l="1"/>
  <c r="R33" i="34"/>
  <c r="Q33" i="34"/>
  <c r="P33" i="34"/>
  <c r="O33" i="34"/>
  <c r="AE21" i="34"/>
  <c r="AD21" i="34"/>
  <c r="AC21" i="34"/>
  <c r="AB21" i="34"/>
  <c r="AA21" i="34"/>
  <c r="S21" i="34"/>
  <c r="R21" i="34"/>
  <c r="Q21" i="34"/>
  <c r="P21" i="34"/>
  <c r="O21" i="34"/>
  <c r="AE20" i="34"/>
  <c r="AD20" i="34"/>
  <c r="AC20" i="34"/>
  <c r="AB20" i="34"/>
  <c r="AA20" i="34"/>
  <c r="Y20" i="34"/>
  <c r="X20" i="34"/>
  <c r="W20" i="34"/>
  <c r="V20" i="34"/>
  <c r="U20" i="34"/>
  <c r="S20" i="34"/>
  <c r="R20" i="34"/>
  <c r="Q20" i="34"/>
  <c r="P20" i="34"/>
  <c r="O20" i="34"/>
  <c r="AE15" i="34"/>
  <c r="AD15" i="34"/>
  <c r="AC15" i="34"/>
  <c r="AB15" i="34"/>
  <c r="AA15" i="34"/>
  <c r="S15" i="34"/>
  <c r="R15" i="34"/>
  <c r="Q15" i="34"/>
  <c r="P15" i="34"/>
  <c r="O15" i="34"/>
  <c r="F43" i="46" l="1"/>
  <c r="E43" i="46"/>
  <c r="D43" i="46"/>
  <c r="K18" i="46"/>
  <c r="J18" i="46"/>
  <c r="I18" i="46"/>
  <c r="H18" i="46"/>
  <c r="G18" i="46"/>
  <c r="F18" i="46"/>
  <c r="E18" i="46"/>
  <c r="D18" i="46"/>
  <c r="C18" i="46"/>
  <c r="K17" i="46"/>
  <c r="J17" i="46"/>
  <c r="I17" i="46"/>
  <c r="H17" i="46"/>
  <c r="G17" i="46"/>
  <c r="F17" i="46"/>
  <c r="E17" i="46"/>
  <c r="D17" i="46"/>
  <c r="C17" i="46"/>
  <c r="K16" i="46"/>
  <c r="J16" i="46"/>
  <c r="I16" i="46"/>
  <c r="H16" i="46"/>
  <c r="G16" i="46"/>
  <c r="F16" i="46"/>
  <c r="E16" i="46"/>
  <c r="D16" i="46"/>
  <c r="C16" i="46"/>
  <c r="AF15" i="46"/>
  <c r="AH15" i="46" s="1"/>
  <c r="K15" i="46"/>
  <c r="J15" i="46"/>
  <c r="I15" i="46"/>
  <c r="H15" i="46"/>
  <c r="G15" i="46"/>
  <c r="F15" i="46"/>
  <c r="E15" i="46"/>
  <c r="D15" i="46"/>
  <c r="C15" i="46"/>
  <c r="AE14" i="46"/>
  <c r="AD14" i="46"/>
  <c r="AC14" i="46"/>
  <c r="AB14" i="46"/>
  <c r="AA14" i="46"/>
  <c r="Z14" i="46"/>
  <c r="Y14" i="46"/>
  <c r="X14" i="46"/>
  <c r="W14" i="46"/>
  <c r="V14" i="46"/>
  <c r="U14" i="46"/>
  <c r="S14" i="46"/>
  <c r="R14" i="46"/>
  <c r="Q14" i="46"/>
  <c r="P14" i="46"/>
  <c r="O14" i="46"/>
  <c r="K14" i="46"/>
  <c r="J14" i="46"/>
  <c r="I14" i="46"/>
  <c r="H14" i="46"/>
  <c r="G14" i="46"/>
  <c r="F14" i="46"/>
  <c r="E14" i="46"/>
  <c r="D14" i="46"/>
  <c r="C14" i="46"/>
  <c r="AE13" i="46"/>
  <c r="AD13" i="46"/>
  <c r="AC13" i="46"/>
  <c r="AB13" i="46"/>
  <c r="AA13" i="46"/>
  <c r="Z13" i="46"/>
  <c r="Y13" i="46"/>
  <c r="X13" i="46"/>
  <c r="W13" i="46"/>
  <c r="V13" i="46"/>
  <c r="U13" i="46"/>
  <c r="S13" i="46"/>
  <c r="R13" i="46"/>
  <c r="Q13" i="46"/>
  <c r="P13" i="46"/>
  <c r="O13" i="46"/>
  <c r="K13" i="46"/>
  <c r="J13" i="46"/>
  <c r="I13" i="46"/>
  <c r="H13" i="46"/>
  <c r="G13" i="46"/>
  <c r="F13" i="46"/>
  <c r="E13" i="46"/>
  <c r="D13" i="46"/>
  <c r="C13" i="46"/>
  <c r="AE12" i="46"/>
  <c r="AD12" i="46"/>
  <c r="AC12" i="46"/>
  <c r="AB12" i="46"/>
  <c r="AA12" i="46"/>
  <c r="Z12" i="46"/>
  <c r="Y12" i="46"/>
  <c r="X12" i="46"/>
  <c r="W12" i="46"/>
  <c r="V12" i="46"/>
  <c r="U12" i="46"/>
  <c r="S12" i="46"/>
  <c r="R12" i="46"/>
  <c r="Q12" i="46"/>
  <c r="P12" i="46"/>
  <c r="O12" i="46"/>
  <c r="AE11" i="46"/>
  <c r="AD11" i="46"/>
  <c r="AC11" i="46"/>
  <c r="AB11" i="46"/>
  <c r="AA11" i="46"/>
  <c r="Z11" i="46"/>
  <c r="Y11" i="46"/>
  <c r="X11" i="46"/>
  <c r="W11" i="46"/>
  <c r="V11" i="46"/>
  <c r="U11" i="46"/>
  <c r="S11" i="46"/>
  <c r="R11" i="46"/>
  <c r="Q11" i="46"/>
  <c r="P11" i="46"/>
  <c r="O11" i="46"/>
  <c r="AE10" i="46"/>
  <c r="AD10" i="46"/>
  <c r="AC10" i="46"/>
  <c r="AB10" i="46"/>
  <c r="AA10" i="46"/>
  <c r="Z10" i="46"/>
  <c r="Y10" i="46"/>
  <c r="X10" i="46"/>
  <c r="W10" i="46"/>
  <c r="V10" i="46"/>
  <c r="U10" i="46"/>
  <c r="S10" i="46"/>
  <c r="R10" i="46"/>
  <c r="Q10" i="46"/>
  <c r="P10" i="46"/>
  <c r="O10" i="46"/>
  <c r="K10" i="46"/>
  <c r="J10" i="46"/>
  <c r="I10" i="46"/>
  <c r="H10" i="46"/>
  <c r="G10" i="46"/>
  <c r="F10" i="46"/>
  <c r="E10" i="46"/>
  <c r="D10" i="46"/>
  <c r="C10" i="46"/>
  <c r="K9" i="46"/>
  <c r="J9" i="46"/>
  <c r="I9" i="46"/>
  <c r="H9" i="46"/>
  <c r="G9" i="46"/>
  <c r="F9" i="46"/>
  <c r="E9" i="46"/>
  <c r="D9" i="46"/>
  <c r="C9" i="46"/>
  <c r="AE8" i="46"/>
  <c r="AD8" i="46"/>
  <c r="AC8" i="46"/>
  <c r="AB8" i="46"/>
  <c r="AA8" i="46"/>
  <c r="Z8" i="46"/>
  <c r="Y8" i="46"/>
  <c r="X8" i="46"/>
  <c r="W8" i="46"/>
  <c r="V8" i="46"/>
  <c r="U8" i="46"/>
  <c r="S8" i="46"/>
  <c r="R8" i="46"/>
  <c r="Q8" i="46"/>
  <c r="P8" i="46"/>
  <c r="O8" i="46"/>
  <c r="K8" i="46"/>
  <c r="J8" i="46"/>
  <c r="I8" i="46"/>
  <c r="H8" i="46"/>
  <c r="G8" i="46"/>
  <c r="F8" i="46"/>
  <c r="E8" i="46"/>
  <c r="D8" i="46"/>
  <c r="C8" i="46"/>
  <c r="G25" i="46" s="1"/>
  <c r="AE7" i="46"/>
  <c r="AD7" i="46"/>
  <c r="AC7" i="46"/>
  <c r="AB7" i="46"/>
  <c r="AA7" i="46"/>
  <c r="Z7" i="46"/>
  <c r="Y7" i="46"/>
  <c r="X7" i="46"/>
  <c r="W7" i="46"/>
  <c r="V7" i="46"/>
  <c r="U7" i="46"/>
  <c r="S7" i="46"/>
  <c r="R7" i="46"/>
  <c r="Q7" i="46"/>
  <c r="P7" i="46"/>
  <c r="O7" i="46"/>
  <c r="K7" i="46"/>
  <c r="J7" i="46"/>
  <c r="I7" i="46"/>
  <c r="H7" i="46"/>
  <c r="G7" i="46"/>
  <c r="F7" i="46"/>
  <c r="E7" i="46"/>
  <c r="D7" i="46"/>
  <c r="C7" i="46"/>
  <c r="AE6" i="46"/>
  <c r="AD6" i="46"/>
  <c r="AC6" i="46"/>
  <c r="AB6" i="46"/>
  <c r="AA6" i="46"/>
  <c r="Z6" i="46"/>
  <c r="Y6" i="46"/>
  <c r="X6" i="46"/>
  <c r="W6" i="46"/>
  <c r="V6" i="46"/>
  <c r="U6" i="46"/>
  <c r="S6" i="46"/>
  <c r="R6" i="46"/>
  <c r="Q6" i="46"/>
  <c r="P6" i="46"/>
  <c r="O6" i="46"/>
  <c r="K6" i="46"/>
  <c r="J6" i="46"/>
  <c r="I6" i="46"/>
  <c r="H6" i="46"/>
  <c r="G6" i="46"/>
  <c r="F6" i="46"/>
  <c r="E6" i="46"/>
  <c r="D6" i="46"/>
  <c r="C6" i="46"/>
  <c r="G23" i="46" s="1"/>
  <c r="AE5" i="46"/>
  <c r="AD5" i="46"/>
  <c r="AC5" i="46"/>
  <c r="AB5" i="46"/>
  <c r="AA5" i="46"/>
  <c r="Z5" i="46"/>
  <c r="Y5" i="46"/>
  <c r="X5" i="46"/>
  <c r="W5" i="46"/>
  <c r="V5" i="46"/>
  <c r="U5" i="46"/>
  <c r="S5" i="46"/>
  <c r="R5" i="46"/>
  <c r="Q5" i="46"/>
  <c r="P5" i="46"/>
  <c r="O5" i="46"/>
  <c r="K4" i="46"/>
  <c r="J4" i="46"/>
  <c r="I4" i="46"/>
  <c r="H4" i="46"/>
  <c r="G4" i="46"/>
  <c r="F4" i="46"/>
  <c r="E4" i="46"/>
  <c r="D4" i="46"/>
  <c r="C4" i="46"/>
  <c r="C1" i="46"/>
  <c r="F24" i="46" l="1"/>
  <c r="E25" i="46"/>
  <c r="I25" i="46"/>
  <c r="D26" i="46"/>
  <c r="C11" i="46"/>
  <c r="C35" i="46" s="1"/>
  <c r="F35" i="46" s="1"/>
  <c r="F12" i="46"/>
  <c r="E11" i="46"/>
  <c r="G11" i="46"/>
  <c r="I11" i="46"/>
  <c r="F32" i="46"/>
  <c r="D33" i="46"/>
  <c r="D32" i="46"/>
  <c r="F28" i="46"/>
  <c r="E33" i="46"/>
  <c r="F33" i="46"/>
  <c r="D29" i="46"/>
  <c r="E29" i="46"/>
  <c r="C30" i="46"/>
  <c r="AG18" i="46"/>
  <c r="H26" i="46"/>
  <c r="I28" i="46"/>
  <c r="G27" i="46"/>
  <c r="D12" i="46"/>
  <c r="H12" i="46"/>
  <c r="D24" i="46"/>
  <c r="F25" i="46"/>
  <c r="E26" i="46"/>
  <c r="F26" i="46"/>
  <c r="I12" i="46"/>
  <c r="I27" i="46"/>
  <c r="G12" i="46"/>
  <c r="H27" i="46"/>
  <c r="H29" i="46"/>
  <c r="I29" i="46"/>
  <c r="D23" i="46"/>
  <c r="E23" i="46"/>
  <c r="H23" i="46"/>
  <c r="F23" i="46"/>
  <c r="E24" i="46"/>
  <c r="E32" i="46"/>
  <c r="D28" i="46"/>
  <c r="H28" i="46"/>
  <c r="F29" i="46"/>
  <c r="G29" i="46"/>
  <c r="G32" i="46"/>
  <c r="I32" i="46"/>
  <c r="H32" i="46"/>
  <c r="I24" i="46"/>
  <c r="G24" i="46"/>
  <c r="D27" i="46"/>
  <c r="D11" i="46"/>
  <c r="H11" i="46"/>
  <c r="E35" i="46"/>
  <c r="D35" i="46"/>
  <c r="E27" i="46"/>
  <c r="I33" i="46"/>
  <c r="H33" i="46"/>
  <c r="G33" i="46"/>
  <c r="H25" i="46"/>
  <c r="D25" i="46"/>
  <c r="G26" i="46"/>
  <c r="I26" i="46"/>
  <c r="F27" i="46"/>
  <c r="F11" i="46"/>
  <c r="E28" i="46"/>
  <c r="H24" i="46"/>
  <c r="E12" i="46"/>
  <c r="I23" i="46"/>
  <c r="G28" i="46"/>
  <c r="C12" i="46"/>
  <c r="C40" i="46" l="1"/>
  <c r="F43" i="2" l="1"/>
  <c r="E43" i="2"/>
  <c r="D43" i="2"/>
  <c r="Z15" i="2" l="1"/>
  <c r="Y15" i="2"/>
  <c r="X15" i="2"/>
  <c r="W15" i="2"/>
  <c r="V15" i="2"/>
  <c r="U15" i="2"/>
  <c r="T15" i="2"/>
  <c r="T14" i="2"/>
  <c r="T13" i="2"/>
  <c r="T12" i="2"/>
  <c r="T11" i="2"/>
  <c r="T10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Z8" i="2"/>
  <c r="T8" i="2"/>
  <c r="Z7" i="2"/>
  <c r="T7" i="2"/>
  <c r="Z6" i="2"/>
  <c r="T6" i="2"/>
  <c r="Z5" i="2"/>
  <c r="T5" i="2"/>
  <c r="Z18" i="2"/>
  <c r="T18" i="2"/>
  <c r="C1" i="2"/>
  <c r="Z13" i="2" l="1"/>
  <c r="Z12" i="2"/>
  <c r="Z10" i="2"/>
  <c r="Z14" i="2"/>
  <c r="Z11" i="2"/>
  <c r="X10" i="2" l="1"/>
  <c r="W11" i="2"/>
  <c r="Y10" i="2"/>
  <c r="X11" i="2"/>
  <c r="AC10" i="2"/>
  <c r="AD10" i="2"/>
  <c r="AC11" i="2"/>
  <c r="AA10" i="2"/>
  <c r="AE10" i="2"/>
  <c r="AD11" i="2"/>
  <c r="V10" i="2"/>
  <c r="AB10" i="2"/>
  <c r="AA11" i="2"/>
  <c r="AE11" i="2"/>
  <c r="W10" i="2"/>
  <c r="V11" i="2"/>
  <c r="U11" i="2"/>
  <c r="Y11" i="2"/>
  <c r="U10" i="2"/>
  <c r="AB11" i="2"/>
  <c r="AE14" i="2" l="1"/>
  <c r="AD14" i="2"/>
  <c r="AC14" i="2"/>
  <c r="AB14" i="2"/>
  <c r="AA14" i="2"/>
  <c r="AE13" i="2"/>
  <c r="AD13" i="2"/>
  <c r="AC13" i="2"/>
  <c r="AB13" i="2"/>
  <c r="AA13" i="2"/>
  <c r="Y14" i="2"/>
  <c r="X14" i="2"/>
  <c r="W14" i="2"/>
  <c r="V14" i="2"/>
  <c r="U14" i="2"/>
  <c r="Y13" i="2"/>
  <c r="X13" i="2"/>
  <c r="V13" i="2"/>
  <c r="U13" i="2"/>
  <c r="K16" i="2"/>
  <c r="J16" i="2"/>
  <c r="I16" i="2"/>
  <c r="H16" i="2"/>
  <c r="G16" i="2"/>
  <c r="F16" i="2"/>
  <c r="D19" i="39" s="1"/>
  <c r="D16" i="2"/>
  <c r="K15" i="2"/>
  <c r="J15" i="2"/>
  <c r="I15" i="2"/>
  <c r="H15" i="2"/>
  <c r="F15" i="2"/>
  <c r="D18" i="39" s="1"/>
  <c r="E15" i="2"/>
  <c r="D15" i="2"/>
  <c r="AB18" i="2"/>
  <c r="Y18" i="2"/>
  <c r="X18" i="2"/>
  <c r="W18" i="2"/>
  <c r="V18" i="2"/>
  <c r="U18" i="2"/>
  <c r="S18" i="2"/>
  <c r="G21" i="40" s="1"/>
  <c r="R18" i="2"/>
  <c r="F21" i="40" s="1"/>
  <c r="Q18" i="2"/>
  <c r="E21" i="40" s="1"/>
  <c r="P18" i="2"/>
  <c r="D21" i="40" s="1"/>
  <c r="O18" i="2"/>
  <c r="C21" i="40" s="1"/>
  <c r="C16" i="2"/>
  <c r="C19" i="39" s="1"/>
  <c r="C15" i="2"/>
  <c r="C18" i="39" s="1"/>
  <c r="K14" i="2"/>
  <c r="J14" i="2"/>
  <c r="I14" i="2"/>
  <c r="H14" i="2"/>
  <c r="G14" i="2"/>
  <c r="D14" i="2"/>
  <c r="C14" i="2"/>
  <c r="C16" i="39" s="1"/>
  <c r="K13" i="2"/>
  <c r="J13" i="2"/>
  <c r="H13" i="2"/>
  <c r="G13" i="2"/>
  <c r="F13" i="2"/>
  <c r="D15" i="39" s="1"/>
  <c r="AD12" i="2"/>
  <c r="AC12" i="2"/>
  <c r="AB12" i="2"/>
  <c r="AA12" i="2"/>
  <c r="Y12" i="2"/>
  <c r="X12" i="2"/>
  <c r="W12" i="2"/>
  <c r="V12" i="2"/>
  <c r="U12" i="2"/>
  <c r="S11" i="2"/>
  <c r="R11" i="2"/>
  <c r="Q11" i="2"/>
  <c r="O10" i="2"/>
  <c r="Q10" i="2"/>
  <c r="P10" i="2"/>
  <c r="K9" i="2"/>
  <c r="J9" i="2"/>
  <c r="I9" i="2"/>
  <c r="H9" i="2"/>
  <c r="G9" i="2"/>
  <c r="AE8" i="2"/>
  <c r="AD8" i="2"/>
  <c r="AC8" i="2"/>
  <c r="AB8" i="2"/>
  <c r="AA8" i="2"/>
  <c r="Y8" i="2"/>
  <c r="X8" i="2"/>
  <c r="W8" i="2"/>
  <c r="V8" i="2"/>
  <c r="U8" i="2"/>
  <c r="K8" i="2"/>
  <c r="I8" i="2"/>
  <c r="H8" i="2"/>
  <c r="G8" i="2"/>
  <c r="C8" i="2"/>
  <c r="C9" i="39" s="1"/>
  <c r="AE7" i="2"/>
  <c r="AD7" i="2"/>
  <c r="AC7" i="2"/>
  <c r="AB7" i="2"/>
  <c r="AA7" i="2"/>
  <c r="Y7" i="2"/>
  <c r="X7" i="2"/>
  <c r="W7" i="2"/>
  <c r="V7" i="2"/>
  <c r="U7" i="2"/>
  <c r="K7" i="2"/>
  <c r="J7" i="2"/>
  <c r="I7" i="2"/>
  <c r="H7" i="2"/>
  <c r="G7" i="2"/>
  <c r="D7" i="2"/>
  <c r="AE6" i="2"/>
  <c r="AD6" i="2"/>
  <c r="AC6" i="2"/>
  <c r="AB6" i="2"/>
  <c r="AA6" i="2"/>
  <c r="Y6" i="2"/>
  <c r="X6" i="2"/>
  <c r="W6" i="2"/>
  <c r="V6" i="2"/>
  <c r="U6" i="2"/>
  <c r="K6" i="2"/>
  <c r="I6" i="2"/>
  <c r="H6" i="2"/>
  <c r="G6" i="2"/>
  <c r="F6" i="2"/>
  <c r="D7" i="39" s="1"/>
  <c r="C6" i="2"/>
  <c r="C7" i="39" s="1"/>
  <c r="AE5" i="2"/>
  <c r="AD5" i="2"/>
  <c r="AC5" i="2"/>
  <c r="AB5" i="2"/>
  <c r="AA5" i="2"/>
  <c r="Y5" i="2"/>
  <c r="X5" i="2"/>
  <c r="W5" i="2"/>
  <c r="V5" i="2"/>
  <c r="U5" i="2"/>
  <c r="G38" i="2"/>
  <c r="K4" i="2"/>
  <c r="J4" i="2"/>
  <c r="I4" i="2"/>
  <c r="E5" i="39" s="1"/>
  <c r="F5" i="39" s="1"/>
  <c r="H4" i="2"/>
  <c r="G4" i="2"/>
  <c r="F4" i="2"/>
  <c r="D5" i="39" s="1"/>
  <c r="E4" i="2"/>
  <c r="D4" i="2"/>
  <c r="C4" i="2"/>
  <c r="C5" i="39" s="1"/>
  <c r="F38" i="2" l="1"/>
  <c r="F5" i="2" s="1"/>
  <c r="D6" i="39" s="1"/>
  <c r="G5" i="39"/>
  <c r="E8" i="38"/>
  <c r="E8" i="39"/>
  <c r="E17" i="38"/>
  <c r="E18" i="39"/>
  <c r="I18" i="39" s="1"/>
  <c r="J18" i="39" s="1"/>
  <c r="F18" i="39" s="1"/>
  <c r="G18" i="39" s="1"/>
  <c r="E7" i="38"/>
  <c r="E7" i="39"/>
  <c r="E10" i="38"/>
  <c r="E10" i="39"/>
  <c r="E9" i="40"/>
  <c r="E18" i="38"/>
  <c r="E19" i="39"/>
  <c r="I19" i="39" s="1"/>
  <c r="J19" i="39" s="1"/>
  <c r="F19" i="39" s="1"/>
  <c r="G19" i="39" s="1"/>
  <c r="E9" i="38"/>
  <c r="E9" i="39"/>
  <c r="E15" i="38"/>
  <c r="E16" i="39"/>
  <c r="I16" i="39" s="1"/>
  <c r="J16" i="39" s="1"/>
  <c r="F16" i="39" s="1"/>
  <c r="P14" i="2"/>
  <c r="Q12" i="2"/>
  <c r="E10" i="40" s="1"/>
  <c r="H38" i="2"/>
  <c r="H5" i="2" s="1"/>
  <c r="D5" i="38"/>
  <c r="Q6" i="2"/>
  <c r="E6" i="40" s="1"/>
  <c r="D17" i="38"/>
  <c r="D18" i="38"/>
  <c r="F18" i="38" s="1"/>
  <c r="C15" i="38"/>
  <c r="C5" i="38"/>
  <c r="D14" i="38"/>
  <c r="C17" i="38"/>
  <c r="E5" i="38"/>
  <c r="C7" i="38"/>
  <c r="C38" i="2"/>
  <c r="C5" i="2" s="1"/>
  <c r="C6" i="39" s="1"/>
  <c r="D7" i="38"/>
  <c r="C9" i="38"/>
  <c r="C18" i="38"/>
  <c r="Q8" i="2"/>
  <c r="E8" i="40" s="1"/>
  <c r="Q5" i="2"/>
  <c r="E5" i="40" s="1"/>
  <c r="Q7" i="2"/>
  <c r="E7" i="40" s="1"/>
  <c r="D38" i="2"/>
  <c r="D5" i="2" s="1"/>
  <c r="E38" i="2"/>
  <c r="E5" i="2" s="1"/>
  <c r="I38" i="2"/>
  <c r="P5" i="2"/>
  <c r="D5" i="40" s="1"/>
  <c r="R8" i="2"/>
  <c r="F8" i="40" s="1"/>
  <c r="D10" i="2"/>
  <c r="AB15" i="2"/>
  <c r="R6" i="2"/>
  <c r="F6" i="40" s="1"/>
  <c r="P7" i="2"/>
  <c r="D7" i="40" s="1"/>
  <c r="D29" i="2"/>
  <c r="G25" i="2"/>
  <c r="D28" i="2"/>
  <c r="I12" i="2"/>
  <c r="E13" i="39" s="1"/>
  <c r="E6" i="2"/>
  <c r="C7" i="2"/>
  <c r="C8" i="39" s="1"/>
  <c r="E8" i="2"/>
  <c r="E25" i="2" s="1"/>
  <c r="C9" i="2"/>
  <c r="C10" i="39" s="1"/>
  <c r="C11" i="39" s="1"/>
  <c r="E13" i="2"/>
  <c r="E32" i="2" s="1"/>
  <c r="I13" i="2"/>
  <c r="E15" i="39" s="1"/>
  <c r="P15" i="2"/>
  <c r="D14" i="40" s="1"/>
  <c r="F8" i="2"/>
  <c r="D9" i="39" s="1"/>
  <c r="J10" i="2"/>
  <c r="J8" i="2"/>
  <c r="O12" i="2"/>
  <c r="C10" i="40" s="1"/>
  <c r="S12" i="2"/>
  <c r="G10" i="40" s="1"/>
  <c r="AE12" i="2"/>
  <c r="E14" i="2"/>
  <c r="E28" i="2" s="1"/>
  <c r="I29" i="2"/>
  <c r="G29" i="2"/>
  <c r="H29" i="2"/>
  <c r="AA18" i="2"/>
  <c r="G5" i="2" s="1"/>
  <c r="AE18" i="2"/>
  <c r="E16" i="2"/>
  <c r="E29" i="2" s="1"/>
  <c r="C12" i="2"/>
  <c r="C13" i="39" s="1"/>
  <c r="I23" i="2"/>
  <c r="G23" i="2"/>
  <c r="H23" i="2"/>
  <c r="G12" i="2"/>
  <c r="E7" i="2"/>
  <c r="E24" i="2" s="1"/>
  <c r="E9" i="2"/>
  <c r="E26" i="2" s="1"/>
  <c r="P12" i="2"/>
  <c r="D10" i="40" s="1"/>
  <c r="C13" i="2"/>
  <c r="C15" i="39" s="1"/>
  <c r="F14" i="2"/>
  <c r="D16" i="39" s="1"/>
  <c r="H33" i="2"/>
  <c r="I33" i="2"/>
  <c r="F33" i="2"/>
  <c r="F29" i="2"/>
  <c r="Q13" i="2"/>
  <c r="W13" i="2"/>
  <c r="AD18" i="2"/>
  <c r="F12" i="2"/>
  <c r="D13" i="39" s="1"/>
  <c r="F23" i="2"/>
  <c r="J6" i="2"/>
  <c r="D24" i="2"/>
  <c r="D9" i="2"/>
  <c r="D26" i="2" s="1"/>
  <c r="R14" i="2"/>
  <c r="E33" i="2"/>
  <c r="R5" i="2"/>
  <c r="F5" i="40" s="1"/>
  <c r="D6" i="2"/>
  <c r="H12" i="2"/>
  <c r="P6" i="2"/>
  <c r="D6" i="40" s="1"/>
  <c r="F7" i="2"/>
  <c r="D8" i="39" s="1"/>
  <c r="R7" i="2"/>
  <c r="F7" i="40" s="1"/>
  <c r="D8" i="2"/>
  <c r="P8" i="2"/>
  <c r="D8" i="40" s="1"/>
  <c r="F9" i="2"/>
  <c r="D10" i="39" s="1"/>
  <c r="D13" i="2"/>
  <c r="D32" i="2" s="1"/>
  <c r="I28" i="2"/>
  <c r="H28" i="2"/>
  <c r="G28" i="2"/>
  <c r="AC18" i="2"/>
  <c r="G15" i="2"/>
  <c r="G33" i="2" s="1"/>
  <c r="S5" i="2"/>
  <c r="G5" i="40" s="1"/>
  <c r="O7" i="2"/>
  <c r="C7" i="40" s="1"/>
  <c r="S7" i="2"/>
  <c r="G7" i="40" s="1"/>
  <c r="S10" i="2"/>
  <c r="G9" i="40" s="1"/>
  <c r="F10" i="2"/>
  <c r="O6" i="2"/>
  <c r="C6" i="40" s="1"/>
  <c r="S6" i="2"/>
  <c r="G6" i="40" s="1"/>
  <c r="O8" i="2"/>
  <c r="C8" i="40" s="1"/>
  <c r="S8" i="2"/>
  <c r="G8" i="40" s="1"/>
  <c r="R12" i="2"/>
  <c r="F10" i="40" s="1"/>
  <c r="O5" i="2"/>
  <c r="C5" i="40" s="1"/>
  <c r="R10" i="2"/>
  <c r="F9" i="40" s="1"/>
  <c r="O11" i="2"/>
  <c r="C9" i="40" s="1"/>
  <c r="O13" i="2"/>
  <c r="S13" i="2"/>
  <c r="C10" i="2"/>
  <c r="C11" i="2" s="1"/>
  <c r="C12" i="39" s="1"/>
  <c r="K10" i="2"/>
  <c r="E10" i="2"/>
  <c r="P13" i="2"/>
  <c r="O14" i="2"/>
  <c r="S14" i="2"/>
  <c r="P11" i="2"/>
  <c r="D9" i="40" s="1"/>
  <c r="F17" i="38" l="1"/>
  <c r="F7" i="38"/>
  <c r="D11" i="40"/>
  <c r="D12" i="40" s="1"/>
  <c r="E11" i="39"/>
  <c r="G11" i="40"/>
  <c r="G12" i="40" s="1"/>
  <c r="C11" i="40"/>
  <c r="C12" i="40" s="1"/>
  <c r="I15" i="39"/>
  <c r="J15" i="39" s="1"/>
  <c r="F15" i="39" s="1"/>
  <c r="G15" i="39" s="1"/>
  <c r="I8" i="39"/>
  <c r="J8" i="39" s="1"/>
  <c r="F8" i="39" s="1"/>
  <c r="G8" i="39" s="1"/>
  <c r="D11" i="39"/>
  <c r="G16" i="39"/>
  <c r="C6" i="38"/>
  <c r="D12" i="38"/>
  <c r="C35" i="2"/>
  <c r="E35" i="2" s="1"/>
  <c r="C11" i="38"/>
  <c r="F24" i="2"/>
  <c r="D8" i="38"/>
  <c r="F8" i="38" s="1"/>
  <c r="F28" i="2"/>
  <c r="D15" i="38"/>
  <c r="F15" i="38" s="1"/>
  <c r="D6" i="38"/>
  <c r="F5" i="38"/>
  <c r="F25" i="2"/>
  <c r="D9" i="38"/>
  <c r="F9" i="38" s="1"/>
  <c r="F26" i="2"/>
  <c r="D10" i="38"/>
  <c r="F10" i="38" s="1"/>
  <c r="C14" i="38"/>
  <c r="C12" i="38"/>
  <c r="F32" i="2"/>
  <c r="E14" i="38"/>
  <c r="C10" i="38"/>
  <c r="C8" i="38"/>
  <c r="E12" i="38"/>
  <c r="C40" i="2"/>
  <c r="I13" i="39" s="1"/>
  <c r="J13" i="39" s="1"/>
  <c r="F13" i="39" s="1"/>
  <c r="I5" i="2"/>
  <c r="E6" i="39" s="1"/>
  <c r="F6" i="39" s="1"/>
  <c r="D33" i="2"/>
  <c r="G10" i="2"/>
  <c r="G32" i="2"/>
  <c r="I32" i="2"/>
  <c r="H32" i="2"/>
  <c r="S15" i="2"/>
  <c r="G14" i="40" s="1"/>
  <c r="AE15" i="2"/>
  <c r="AG15" i="2" s="1"/>
  <c r="AH14" i="2" s="1"/>
  <c r="I10" i="2"/>
  <c r="I27" i="2" s="1"/>
  <c r="Q15" i="2"/>
  <c r="E14" i="40" s="1"/>
  <c r="AC15" i="2"/>
  <c r="O15" i="2"/>
  <c r="C14" i="40" s="1"/>
  <c r="AA15" i="2"/>
  <c r="C18" i="2"/>
  <c r="C17" i="2"/>
  <c r="D12" i="2"/>
  <c r="D23" i="2"/>
  <c r="H25" i="2"/>
  <c r="I25" i="2"/>
  <c r="D25" i="2"/>
  <c r="E12" i="2"/>
  <c r="E23" i="2"/>
  <c r="R13" i="2"/>
  <c r="F11" i="40" s="1"/>
  <c r="F12" i="40" s="1"/>
  <c r="Q14" i="2"/>
  <c r="E11" i="40" s="1"/>
  <c r="E12" i="40" s="1"/>
  <c r="R15" i="2"/>
  <c r="F14" i="40" s="1"/>
  <c r="AD15" i="2"/>
  <c r="H10" i="2"/>
  <c r="H27" i="2" s="1"/>
  <c r="G26" i="2"/>
  <c r="I26" i="2"/>
  <c r="H26" i="2"/>
  <c r="G24" i="2"/>
  <c r="H24" i="2"/>
  <c r="I24" i="2"/>
  <c r="C20" i="39" l="1"/>
  <c r="C21" i="39" s="1"/>
  <c r="C19" i="2"/>
  <c r="D35" i="2"/>
  <c r="F35" i="2"/>
  <c r="F7" i="39"/>
  <c r="G7" i="39" s="1"/>
  <c r="G13" i="39"/>
  <c r="F14" i="38"/>
  <c r="F12" i="38"/>
  <c r="C19" i="38"/>
  <c r="E6" i="38"/>
  <c r="E27" i="2"/>
  <c r="G27" i="2"/>
  <c r="D27" i="2"/>
  <c r="F27" i="2"/>
  <c r="C20" i="38" l="1"/>
  <c r="AB20" i="2"/>
  <c r="AB21" i="2" s="1"/>
  <c r="E11" i="2"/>
  <c r="AG18" i="2"/>
  <c r="F11" i="2"/>
  <c r="D12" i="39" s="1"/>
  <c r="AA17" i="2"/>
  <c r="AA25" i="2" s="1"/>
  <c r="U17" i="2"/>
  <c r="U26" i="2" s="1"/>
  <c r="AE17" i="2"/>
  <c r="AE29" i="2" s="1"/>
  <c r="AC17" i="2"/>
  <c r="AC26" i="2" s="1"/>
  <c r="U20" i="2"/>
  <c r="U21" i="2" s="1"/>
  <c r="AB17" i="2"/>
  <c r="AB27" i="2" s="1"/>
  <c r="Y17" i="2"/>
  <c r="Y25" i="2" s="1"/>
  <c r="W17" i="2"/>
  <c r="W26" i="2" s="1"/>
  <c r="AA20" i="2"/>
  <c r="AA21" i="2" s="1"/>
  <c r="I11" i="2"/>
  <c r="E12" i="39" s="1"/>
  <c r="D11" i="2"/>
  <c r="V17" i="2"/>
  <c r="V30" i="2" s="1"/>
  <c r="AD17" i="2"/>
  <c r="AD30" i="2" s="1"/>
  <c r="H11" i="2"/>
  <c r="W20" i="2"/>
  <c r="W21" i="2" s="1"/>
  <c r="X17" i="2"/>
  <c r="X28" i="2" s="1"/>
  <c r="AC20" i="2"/>
  <c r="AC21" i="2" s="1"/>
  <c r="V20" i="2"/>
  <c r="V21" i="2" s="1"/>
  <c r="G11" i="2"/>
  <c r="C30" i="2" l="1"/>
  <c r="I12" i="39" s="1"/>
  <c r="J12" i="39" s="1"/>
  <c r="F12" i="39" s="1"/>
  <c r="F11" i="39" s="1"/>
  <c r="E11" i="38"/>
  <c r="D11" i="38"/>
  <c r="W19" i="2"/>
  <c r="AB26" i="2"/>
  <c r="AA27" i="2"/>
  <c r="U29" i="2"/>
  <c r="U30" i="2"/>
  <c r="S20" i="2"/>
  <c r="Y20" i="2"/>
  <c r="Y21" i="2" s="1"/>
  <c r="W24" i="2"/>
  <c r="AC24" i="2"/>
  <c r="U25" i="2"/>
  <c r="U19" i="2"/>
  <c r="AA26" i="2"/>
  <c r="AD25" i="2"/>
  <c r="P17" i="2"/>
  <c r="P19" i="2" s="1"/>
  <c r="U28" i="2"/>
  <c r="U24" i="2"/>
  <c r="AE28" i="2"/>
  <c r="AB28" i="2"/>
  <c r="AD19" i="2"/>
  <c r="AC28" i="2"/>
  <c r="AA29" i="2"/>
  <c r="AB19" i="2"/>
  <c r="AA19" i="2"/>
  <c r="AC30" i="2"/>
  <c r="AA24" i="2"/>
  <c r="Q17" i="2"/>
  <c r="Q29" i="2" s="1"/>
  <c r="R20" i="2"/>
  <c r="R21" i="2" s="1"/>
  <c r="AA30" i="2"/>
  <c r="AC29" i="2"/>
  <c r="AB25" i="2"/>
  <c r="AB30" i="2"/>
  <c r="AD27" i="2"/>
  <c r="AB24" i="2"/>
  <c r="AA28" i="2"/>
  <c r="AD20" i="2"/>
  <c r="AD21" i="2" s="1"/>
  <c r="AC25" i="2"/>
  <c r="AC19" i="2"/>
  <c r="AB29" i="2"/>
  <c r="U27" i="2"/>
  <c r="AC27" i="2"/>
  <c r="AD28" i="2"/>
  <c r="AE25" i="2"/>
  <c r="Y29" i="2"/>
  <c r="Y30" i="2"/>
  <c r="AE20" i="2"/>
  <c r="AE21" i="2" s="1"/>
  <c r="Y27" i="2"/>
  <c r="O17" i="2"/>
  <c r="O24" i="2" s="1"/>
  <c r="Y24" i="2"/>
  <c r="AE27" i="2"/>
  <c r="AE19" i="2"/>
  <c r="V27" i="2"/>
  <c r="AE24" i="2"/>
  <c r="R17" i="2"/>
  <c r="R26" i="2" s="1"/>
  <c r="P20" i="2"/>
  <c r="P21" i="2" s="1"/>
  <c r="Y28" i="2"/>
  <c r="Y19" i="2"/>
  <c r="Y26" i="2"/>
  <c r="AE26" i="2"/>
  <c r="AE30" i="2"/>
  <c r="W29" i="2"/>
  <c r="W25" i="2"/>
  <c r="Q25" i="2"/>
  <c r="O20" i="2"/>
  <c r="V24" i="2"/>
  <c r="V25" i="2"/>
  <c r="V29" i="2"/>
  <c r="V19" i="2"/>
  <c r="W28" i="2"/>
  <c r="W30" i="2"/>
  <c r="W27" i="2"/>
  <c r="AD29" i="2"/>
  <c r="V26" i="2"/>
  <c r="AD24" i="2"/>
  <c r="V28" i="2"/>
  <c r="AD26" i="2"/>
  <c r="S17" i="2"/>
  <c r="S29" i="2" s="1"/>
  <c r="Q20" i="2"/>
  <c r="Q21" i="2" s="1"/>
  <c r="X25" i="2"/>
  <c r="X30" i="2"/>
  <c r="X24" i="2"/>
  <c r="X27" i="2"/>
  <c r="X19" i="2"/>
  <c r="X29" i="2"/>
  <c r="X26" i="2"/>
  <c r="X20" i="2"/>
  <c r="X21" i="2" s="1"/>
  <c r="F10" i="39" l="1"/>
  <c r="G10" i="39" s="1"/>
  <c r="F9" i="39"/>
  <c r="G9" i="39" s="1"/>
  <c r="G11" i="39"/>
  <c r="G12" i="39"/>
  <c r="F11" i="38"/>
  <c r="O29" i="2"/>
  <c r="P29" i="2"/>
  <c r="O26" i="2"/>
  <c r="O30" i="2"/>
  <c r="O28" i="2"/>
  <c r="S21" i="2"/>
  <c r="O25" i="2"/>
  <c r="S25" i="2"/>
  <c r="O19" i="2"/>
  <c r="O27" i="2"/>
  <c r="R28" i="2"/>
  <c r="O21" i="2"/>
  <c r="P30" i="2"/>
  <c r="P26" i="2"/>
  <c r="P24" i="2"/>
  <c r="P27" i="2"/>
  <c r="R30" i="2"/>
  <c r="R19" i="2"/>
  <c r="P25" i="2"/>
  <c r="Q27" i="2"/>
  <c r="P28" i="2"/>
  <c r="Q24" i="2"/>
  <c r="Q30" i="2"/>
  <c r="Q26" i="2"/>
  <c r="Q28" i="2"/>
  <c r="Q19" i="2"/>
  <c r="R25" i="2"/>
  <c r="R24" i="2"/>
  <c r="S27" i="2"/>
  <c r="S19" i="2"/>
  <c r="R27" i="2"/>
  <c r="S28" i="2"/>
  <c r="S26" i="2"/>
  <c r="R29" i="2"/>
  <c r="S30" i="2"/>
  <c r="S24" i="2"/>
  <c r="G18" i="2" l="1"/>
  <c r="G17" i="2"/>
  <c r="G19" i="2" s="1"/>
  <c r="D17" i="2" l="1"/>
  <c r="D19" i="2" s="1"/>
  <c r="E17" i="2" l="1"/>
  <c r="E19" i="2" s="1"/>
  <c r="D18" i="2"/>
  <c r="O33" i="2" s="1"/>
  <c r="C20" i="40" s="1"/>
  <c r="E18" i="2" l="1"/>
  <c r="F17" i="2"/>
  <c r="D19" i="38" l="1"/>
  <c r="D20" i="39"/>
  <c r="F19" i="2"/>
  <c r="F18" i="2"/>
  <c r="H17" i="2"/>
  <c r="H19" i="2" s="1"/>
  <c r="H18" i="2" l="1"/>
  <c r="P33" i="2" s="1"/>
  <c r="D20" i="40" s="1"/>
  <c r="D21" i="39"/>
  <c r="I17" i="2"/>
  <c r="D20" i="38"/>
  <c r="K17" i="2" l="1"/>
  <c r="K19" i="2" s="1"/>
  <c r="E19" i="38"/>
  <c r="I19" i="2"/>
  <c r="E20" i="39"/>
  <c r="I18" i="2"/>
  <c r="Q33" i="2" s="1"/>
  <c r="E20" i="40" s="1"/>
  <c r="J17" i="2"/>
  <c r="J19" i="2" s="1"/>
  <c r="I20" i="39" l="1"/>
  <c r="J20" i="39" s="1"/>
  <c r="F20" i="39" s="1"/>
  <c r="E21" i="39"/>
  <c r="I21" i="39" s="1"/>
  <c r="E20" i="38"/>
  <c r="F20" i="38" s="1"/>
  <c r="F19" i="38"/>
  <c r="K18" i="2"/>
  <c r="S33" i="2" s="1"/>
  <c r="G20" i="40" s="1"/>
  <c r="J18" i="2"/>
  <c r="R33" i="2" s="1"/>
  <c r="F20" i="40" s="1"/>
  <c r="F21" i="39" l="1"/>
  <c r="G20" i="39"/>
  <c r="J21" i="39" l="1"/>
  <c r="C16" i="40"/>
  <c r="C17" i="40" s="1"/>
  <c r="C22" i="40" s="1"/>
  <c r="G21" i="39"/>
  <c r="D16" i="40"/>
  <c r="D17" i="40" s="1"/>
  <c r="D22" i="40" s="1"/>
  <c r="E16" i="40"/>
  <c r="E17" i="40" s="1"/>
  <c r="E22" i="40" s="1"/>
  <c r="G16" i="40"/>
  <c r="G17" i="40" s="1"/>
  <c r="G22" i="40" s="1"/>
  <c r="F16" i="40"/>
  <c r="F17" i="40" s="1"/>
  <c r="F22" i="40" s="1"/>
  <c r="I38" i="46" l="1"/>
  <c r="I5" i="46" s="1"/>
  <c r="F38" i="46"/>
  <c r="F5" i="46" s="1"/>
  <c r="C38" i="46"/>
  <c r="C5" i="46" s="1"/>
  <c r="E38" i="46"/>
  <c r="E5" i="46"/>
  <c r="H38" i="46"/>
  <c r="H5" i="46" s="1"/>
  <c r="D38" i="46"/>
  <c r="D5" i="46" s="1"/>
  <c r="G38" i="46"/>
  <c r="G5" i="46" s="1"/>
</calcChain>
</file>

<file path=xl/comments1.xml><?xml version="1.0" encoding="utf-8"?>
<comments xmlns="http://schemas.openxmlformats.org/spreadsheetml/2006/main">
  <authors>
    <author>Windows User</author>
  </authors>
  <commentList>
    <comment ref="T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Fux rest of costs, then HIV and TB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T11" authorId="0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Fux rest of costs, then HIV and TB
</t>
        </r>
      </text>
    </comment>
  </commentList>
</comments>
</file>

<file path=xl/sharedStrings.xml><?xml version="1.0" encoding="utf-8"?>
<sst xmlns="http://schemas.openxmlformats.org/spreadsheetml/2006/main" count="3794" uniqueCount="195">
  <si>
    <t>Adjusted figures</t>
  </si>
  <si>
    <t>Incremental</t>
  </si>
  <si>
    <t>Baseline</t>
  </si>
  <si>
    <t>Convergence</t>
  </si>
  <si>
    <t>Events Averted</t>
  </si>
  <si>
    <t xml:space="preserve">Annual Level </t>
  </si>
  <si>
    <t>10-year Totals</t>
  </si>
  <si>
    <t>Condition</t>
  </si>
  <si>
    <t>Events</t>
  </si>
  <si>
    <t>2016-25</t>
  </si>
  <si>
    <t>2026-2035</t>
  </si>
  <si>
    <t>Cost</t>
  </si>
  <si>
    <t>Category</t>
  </si>
  <si>
    <t>RMNCH</t>
  </si>
  <si>
    <t>Births</t>
  </si>
  <si>
    <t>TFR</t>
  </si>
  <si>
    <t>Family Planning</t>
  </si>
  <si>
    <t>Maternal Deaths</t>
  </si>
  <si>
    <t>Maternal and Newborn health</t>
  </si>
  <si>
    <t>Stillbirths</t>
  </si>
  <si>
    <t>Immunization</t>
  </si>
  <si>
    <t>Neonatal deaths  (&lt;1 Mo)</t>
  </si>
  <si>
    <t>Treatment of Childhood illness</t>
  </si>
  <si>
    <t>Deaths (1-59 Mo)</t>
  </si>
  <si>
    <t>HIV/AIDS, TB, and Malaria</t>
  </si>
  <si>
    <t>Under 5 Deaths</t>
  </si>
  <si>
    <t>Malaria Commodities</t>
  </si>
  <si>
    <t>Other Malaria Costs</t>
  </si>
  <si>
    <t>TB</t>
  </si>
  <si>
    <t>New Cases</t>
  </si>
  <si>
    <t>TB Treatment</t>
  </si>
  <si>
    <t>Deaths (5 and up)</t>
  </si>
  <si>
    <t>ART for HIV</t>
  </si>
  <si>
    <t>HIV/AIDS</t>
  </si>
  <si>
    <t>New infections</t>
  </si>
  <si>
    <t>Other HIV Costs</t>
  </si>
  <si>
    <t>Deaths</t>
  </si>
  <si>
    <t>Health Systems Costs</t>
  </si>
  <si>
    <t>TB and HIV</t>
  </si>
  <si>
    <t>Combined HIV and TB deaths</t>
  </si>
  <si>
    <t>Total Program Costs</t>
  </si>
  <si>
    <t xml:space="preserve">Total Deaths </t>
  </si>
  <si>
    <t>Population</t>
  </si>
  <si>
    <t>Cost per capita (and average)</t>
  </si>
  <si>
    <t>Total Overall Costs (incl HSS)</t>
  </si>
  <si>
    <t>Ratios</t>
  </si>
  <si>
    <t>Maternal</t>
  </si>
  <si>
    <t>Percent of program costs</t>
  </si>
  <si>
    <t>Family planning</t>
  </si>
  <si>
    <t>Neonatal</t>
  </si>
  <si>
    <t>Maternal and Newborn</t>
  </si>
  <si>
    <t>1-59 months</t>
  </si>
  <si>
    <t>Under 5</t>
  </si>
  <si>
    <t>Childhood Illness</t>
  </si>
  <si>
    <t>Malaria</t>
  </si>
  <si>
    <t>HIV</t>
  </si>
  <si>
    <t>Cost benefit (excluding system costs)</t>
  </si>
  <si>
    <t>Cost per death averted</t>
  </si>
  <si>
    <t>ART and PMTCT for HIV</t>
  </si>
  <si>
    <t>Somalia</t>
  </si>
  <si>
    <t>Haiti</t>
  </si>
  <si>
    <t>Rollup</t>
  </si>
  <si>
    <t>Under 5 Mortality Rate</t>
  </si>
  <si>
    <t>Maternal Mortality Rate</t>
  </si>
  <si>
    <t>Burundi</t>
  </si>
  <si>
    <t>Convergence vs. constant coverage</t>
  </si>
  <si>
    <t>Convergence vs. 2011 baseline</t>
  </si>
  <si>
    <t>Percent decline in deaths</t>
  </si>
  <si>
    <t>Q5 annual decline</t>
  </si>
  <si>
    <t>Percent decline in infections</t>
  </si>
  <si>
    <t>Comoros</t>
  </si>
  <si>
    <t>Constant Coverage</t>
  </si>
  <si>
    <t>Chad</t>
  </si>
  <si>
    <t>CAR</t>
  </si>
  <si>
    <t>Benin</t>
  </si>
  <si>
    <t>Burkina Faso</t>
  </si>
  <si>
    <t>Guinea</t>
  </si>
  <si>
    <t>Guinea-Bissau</t>
  </si>
  <si>
    <t>Ethiopia</t>
  </si>
  <si>
    <t>Eritrea</t>
  </si>
  <si>
    <t>DRC</t>
  </si>
  <si>
    <t>Kenya</t>
  </si>
  <si>
    <t>Malawi</t>
  </si>
  <si>
    <t>Madagascar</t>
  </si>
  <si>
    <t>Kyrgyzstan</t>
  </si>
  <si>
    <t>Mali</t>
  </si>
  <si>
    <t>Indonesia</t>
  </si>
  <si>
    <t>Mauritania</t>
  </si>
  <si>
    <t>Myanmar</t>
  </si>
  <si>
    <t>Nepal</t>
  </si>
  <si>
    <t>Niger</t>
  </si>
  <si>
    <t>Tajikistan</t>
  </si>
  <si>
    <t>Tanzania</t>
  </si>
  <si>
    <t>Sierra Leone</t>
  </si>
  <si>
    <t>Rwanda</t>
  </si>
  <si>
    <t>Togo</t>
  </si>
  <si>
    <t>Uganda</t>
  </si>
  <si>
    <t>Zimbabwe</t>
  </si>
  <si>
    <t>countries</t>
  </si>
  <si>
    <t>Afghanistan</t>
  </si>
  <si>
    <t>Constant coverage</t>
  </si>
  <si>
    <t>DPRK</t>
  </si>
  <si>
    <t>Cambodia</t>
  </si>
  <si>
    <t>Bangladesh</t>
  </si>
  <si>
    <t>TFR calc</t>
  </si>
  <si>
    <t>Under 5 mortality rate w/R&amp;D</t>
  </si>
  <si>
    <t>Enhanced investment scenario 2035</t>
  </si>
  <si>
    <r>
      <t>Events averted by enhanced investment in 2035</t>
    </r>
    <r>
      <rPr>
        <b/>
        <vertAlign val="superscript"/>
        <sz val="10"/>
        <color theme="1"/>
        <rFont val="Calibri"/>
        <family val="2"/>
      </rPr>
      <t>a</t>
    </r>
  </si>
  <si>
    <r>
      <t>TFR</t>
    </r>
    <r>
      <rPr>
        <vertAlign val="superscript"/>
        <sz val="11"/>
        <color theme="1"/>
        <rFont val="Calibri"/>
        <family val="2"/>
      </rPr>
      <t>b</t>
    </r>
  </si>
  <si>
    <t>Maternal deaths</t>
  </si>
  <si>
    <t>Neonatal deaths 
(0-27 days)</t>
  </si>
  <si>
    <t>Child deaths
(1-59 months)</t>
  </si>
  <si>
    <t>Under-5
mortality rate</t>
  </si>
  <si>
    <t>Tuberculosis</t>
  </si>
  <si>
    <t>New cases</t>
  </si>
  <si>
    <t>Deaths aged 5
and over</t>
  </si>
  <si>
    <t xml:space="preserve">Total HIV/AIDS and TB deaths </t>
  </si>
  <si>
    <t>Total deaths</t>
  </si>
  <si>
    <t>MMR</t>
  </si>
  <si>
    <t>Baseline 2011</t>
  </si>
  <si>
    <t>Constant coverage scenario 2035</t>
  </si>
  <si>
    <t xml:space="preserve">Deaths </t>
  </si>
  <si>
    <t>MMR decline</t>
  </si>
  <si>
    <t>Enhanced investment scenario with R&amp;D 2035</t>
  </si>
  <si>
    <t>US$ Million</t>
  </si>
  <si>
    <t>Incremental Costs 2015</t>
  </si>
  <si>
    <t>Incremental Costs 2025</t>
  </si>
  <si>
    <t>Incremental Costs 2035</t>
  </si>
  <si>
    <t>Incremental Costs 2016-2025</t>
  </si>
  <si>
    <t>Incremental Costs 2026-2035</t>
  </si>
  <si>
    <t>Programmatic Investment (Scaling Up Current Interventions)</t>
  </si>
  <si>
    <t>Programmatic Investment (Scaling Up New Tools)</t>
  </si>
  <si>
    <t>All new tools and interventions</t>
  </si>
  <si>
    <t>Total Investment</t>
  </si>
  <si>
    <t>Cost per Death Averted ($)</t>
  </si>
  <si>
    <t>Population (M)</t>
  </si>
  <si>
    <t>Incremental cost per capita ($)</t>
  </si>
  <si>
    <t>Note: Population is total, not incremental</t>
  </si>
  <si>
    <t>Note: Treatment of childhood illness excludes malaria costs, TB costs exclude ART for HIV+ TB patients</t>
  </si>
  <si>
    <t>Total Under 5 Child deaths</t>
  </si>
  <si>
    <t>A</t>
  </si>
  <si>
    <t>B</t>
  </si>
  <si>
    <t>C</t>
  </si>
  <si>
    <t>D</t>
  </si>
  <si>
    <t>(D-B)</t>
  </si>
  <si>
    <t>(A =&gt; C)</t>
  </si>
  <si>
    <t>(A =&gt; D)</t>
  </si>
  <si>
    <t>Decline before R&amp;D (%)</t>
  </si>
  <si>
    <t>Decline after R&amp;D (increm. 2%)</t>
  </si>
  <si>
    <t>Subtotal</t>
  </si>
  <si>
    <t>Incremental investment</t>
  </si>
  <si>
    <t xml:space="preserve">Health System Strengthening </t>
  </si>
  <si>
    <t>Low-income Countries: Investment</t>
  </si>
  <si>
    <t>Note: Scale up of new products assumed to increase reduction in annual mortality and infection rates by incremental 2%</t>
  </si>
  <si>
    <t>14 (= 11/13)</t>
  </si>
  <si>
    <t>11 (= 8 + 9 + 10)</t>
  </si>
  <si>
    <t>8 (= 1:7)</t>
  </si>
  <si>
    <t>7 (= 5 + 6)</t>
  </si>
  <si>
    <t>15 (=3 + 4 + 7 + 14)</t>
  </si>
  <si>
    <t>14 ( = 11 + 13 - coinfection deaths)</t>
  </si>
  <si>
    <t>Low-income countries: Impact</t>
  </si>
  <si>
    <t>Lower-middle income countries: Impact</t>
  </si>
  <si>
    <t>Extrapolation</t>
  </si>
  <si>
    <t>Top 3 LMICs</t>
  </si>
  <si>
    <t>All LMICs</t>
  </si>
  <si>
    <t>Percent</t>
  </si>
  <si>
    <t>Events averted by enhanced investment in 2035a</t>
  </si>
  <si>
    <t>Population 2035</t>
  </si>
  <si>
    <t>TFRb</t>
  </si>
  <si>
    <t>Population 2012</t>
  </si>
  <si>
    <t>Total under 5 child deaths</t>
  </si>
  <si>
    <t>Lower-middle income countries: Investment</t>
  </si>
  <si>
    <t>Note: Scale up of new products assumed to increase reduction in mortality and infection rates by incremental 2%</t>
  </si>
  <si>
    <t>India</t>
  </si>
  <si>
    <t>Nigeria</t>
  </si>
  <si>
    <t>HSS/cap</t>
  </si>
  <si>
    <t>LI HSS</t>
  </si>
  <si>
    <t>% of HLTF</t>
  </si>
  <si>
    <t>extrapolated</t>
  </si>
  <si>
    <t>Introduction</t>
  </si>
  <si>
    <t>This excel file contains the outputs of the country analysis conducted for the "Convergence" Investment case for the Lancet Commission on Investing in Health.  It presents, for each country modeled,</t>
  </si>
  <si>
    <t>The first group of worksheets reflect the outputs for 34 low income countries.   The last several worksheets represent the outputs for 3 lower-middle income countries, and the extrapolation of that analysis</t>
  </si>
  <si>
    <t>to a broader set of LMICs.</t>
  </si>
  <si>
    <t xml:space="preserve">The data presented here is derived from several sources.  </t>
  </si>
  <si>
    <t>Malaria inputs and costs are also modelled in OHT, with assumptions that reflect WHO GMP scale-up goals and adjustments made to update cost and coverage levels.</t>
  </si>
  <si>
    <t>TB burden, impact, and cost estimates are derived from projections provides by the Global TB Programme in WHO.</t>
  </si>
  <si>
    <t>HIV/AIDS inputs are modeled based the results of the Enhanced Investment Framework developed by UNAIDS.</t>
  </si>
  <si>
    <t>It is worth noting that several of these cost and impact elements, such as TB, HIV, and HSS, are adapted from global sources and allocated to these countries on a per capita basis.  As a result, the analysis is</t>
  </si>
  <si>
    <t>Health System Strengthening (HSS) Investments are adapted from the High Level Task Force on Financing report</t>
  </si>
  <si>
    <t>The impact analysis and costs for RMNCH interventions is modelled using the OneHealth Tool, and reflects inputs consistent with the assumption in the Women and Children's Health Investment case.</t>
  </si>
  <si>
    <t>likely to be most accurate at a global level when rolled up across many countries, but potentially inaccurate or yielding anomolous results at an individual country level.</t>
  </si>
  <si>
    <t xml:space="preserve">Each worksheet contains either a summary table for a segment of countries, or a single country's modelled outputs. </t>
  </si>
  <si>
    <t xml:space="preserve"> the potential health impact from the Enhanced Investment ("Convergence") case compared to baseline (2011) or a "Constant Coverage" scenario.  In addition the total costs of each scenario is provided.</t>
  </si>
  <si>
    <t>Low-income countries: Impact (without counting results of R&amp;D)</t>
  </si>
  <si>
    <t>to all LMICs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</si>
</sst>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_-;\-* #,##0.0_-;_-* &quot;-&quot;??_-;_-@_-"/>
    <numFmt numFmtId="166" formatCode="_(&quot;$&quot;* #,##0_);_(&quot;$&quot;* \(#,##0\);_(&quot;$&quot;* &quot;-&quot;??_);_(@_)"/>
    <numFmt numFmtId="167" formatCode="0.0%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#,##0.0_);\(#,##0.0\)"/>
    <numFmt numFmtId="172" formatCode="0.0000"/>
    <numFmt numFmtId="173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8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164" fontId="0" fillId="0" borderId="0" xfId="1" applyNumberFormat="1" applyFont="1"/>
    <xf numFmtId="165" fontId="0" fillId="0" borderId="0" xfId="1" applyNumberFormat="1" applyFont="1"/>
    <xf numFmtId="166" fontId="0" fillId="0" borderId="0" xfId="2" applyNumberFormat="1" applyFont="1"/>
    <xf numFmtId="3" fontId="0" fillId="0" borderId="0" xfId="0" applyNumberFormat="1"/>
    <xf numFmtId="166" fontId="0" fillId="0" borderId="0" xfId="2" applyNumberFormat="1" applyFont="1" applyFill="1"/>
    <xf numFmtId="166" fontId="0" fillId="5" borderId="0" xfId="2" applyNumberFormat="1" applyFont="1" applyFill="1"/>
    <xf numFmtId="166" fontId="0" fillId="0" borderId="0" xfId="0" applyNumberFormat="1"/>
    <xf numFmtId="3" fontId="0" fillId="0" borderId="0" xfId="0" applyNumberFormat="1" applyFill="1"/>
    <xf numFmtId="0" fontId="0" fillId="0" borderId="0" xfId="0" applyFill="1"/>
    <xf numFmtId="44" fontId="0" fillId="0" borderId="0" xfId="2" applyFont="1"/>
    <xf numFmtId="0" fontId="0" fillId="6" borderId="0" xfId="0" applyFill="1"/>
    <xf numFmtId="0" fontId="0" fillId="7" borderId="0" xfId="0" applyFill="1"/>
    <xf numFmtId="9" fontId="0" fillId="0" borderId="0" xfId="3" applyFont="1"/>
    <xf numFmtId="43" fontId="0" fillId="0" borderId="0" xfId="0" applyNumberFormat="1"/>
    <xf numFmtId="164" fontId="0" fillId="0" borderId="0" xfId="1" applyNumberFormat="1" applyFont="1" applyFill="1"/>
    <xf numFmtId="44" fontId="0" fillId="0" borderId="0" xfId="2" applyNumberFormat="1" applyFont="1"/>
    <xf numFmtId="10" fontId="0" fillId="0" borderId="0" xfId="3" applyNumberFormat="1" applyFont="1"/>
    <xf numFmtId="3" fontId="0" fillId="8" borderId="0" xfId="0" applyNumberFormat="1" applyFill="1"/>
    <xf numFmtId="0" fontId="5" fillId="0" borderId="0" xfId="0" applyFont="1"/>
    <xf numFmtId="0" fontId="4" fillId="0" borderId="0" xfId="0" applyFont="1"/>
    <xf numFmtId="167" fontId="4" fillId="0" borderId="0" xfId="3" applyNumberFormat="1" applyFont="1"/>
    <xf numFmtId="168" fontId="0" fillId="8" borderId="0" xfId="0" applyNumberFormat="1" applyFill="1"/>
    <xf numFmtId="164" fontId="0" fillId="8" borderId="0" xfId="1" applyNumberFormat="1" applyFont="1" applyFill="1"/>
    <xf numFmtId="4" fontId="0" fillId="0" borderId="0" xfId="0" applyNumberFormat="1"/>
    <xf numFmtId="1" fontId="0" fillId="0" borderId="0" xfId="0" applyNumberFormat="1"/>
    <xf numFmtId="164" fontId="0" fillId="8" borderId="0" xfId="0" applyNumberFormat="1" applyFill="1"/>
    <xf numFmtId="0" fontId="0" fillId="3" borderId="0" xfId="0" applyFill="1" applyAlignment="1">
      <alignment horizontal="center"/>
    </xf>
    <xf numFmtId="0" fontId="0" fillId="9" borderId="0" xfId="0" applyFill="1"/>
    <xf numFmtId="166" fontId="0" fillId="9" borderId="0" xfId="2" applyNumberFormat="1" applyFont="1" applyFill="1"/>
    <xf numFmtId="169" fontId="0" fillId="9" borderId="0" xfId="1" applyNumberFormat="1" applyFont="1" applyFill="1"/>
    <xf numFmtId="167" fontId="4" fillId="0" borderId="0" xfId="0" applyNumberFormat="1" applyFont="1"/>
    <xf numFmtId="169" fontId="0" fillId="0" borderId="0" xfId="0" applyNumberFormat="1"/>
    <xf numFmtId="0" fontId="5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/>
    <xf numFmtId="169" fontId="0" fillId="0" borderId="0" xfId="1" applyNumberFormat="1" applyFont="1" applyFill="1"/>
    <xf numFmtId="170" fontId="0" fillId="0" borderId="0" xfId="1" applyNumberFormat="1" applyFont="1" applyFill="1"/>
    <xf numFmtId="168" fontId="0" fillId="0" borderId="0" xfId="1" applyNumberFormat="1" applyFont="1" applyFill="1"/>
    <xf numFmtId="9" fontId="0" fillId="0" borderId="0" xfId="3" applyFont="1" applyFill="1"/>
    <xf numFmtId="0" fontId="0" fillId="0" borderId="0" xfId="0"/>
    <xf numFmtId="0" fontId="6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11" borderId="1" xfId="0" applyNumberFormat="1" applyFont="1" applyFill="1" applyBorder="1" applyAlignment="1">
      <alignment horizontal="center" vertical="center" wrapText="1"/>
    </xf>
    <xf numFmtId="167" fontId="0" fillId="0" borderId="0" xfId="3" applyNumberFormat="1" applyFont="1"/>
    <xf numFmtId="3" fontId="6" fillId="7" borderId="1" xfId="0" applyNumberFormat="1" applyFont="1" applyFill="1" applyBorder="1" applyAlignment="1">
      <alignment horizontal="center" vertical="center" wrapText="1"/>
    </xf>
    <xf numFmtId="0" fontId="0" fillId="12" borderId="0" xfId="0" applyFill="1"/>
    <xf numFmtId="9" fontId="0" fillId="0" borderId="0" xfId="0" applyNumberFormat="1" applyAlignment="1">
      <alignment horizontal="center"/>
    </xf>
    <xf numFmtId="167" fontId="0" fillId="0" borderId="0" xfId="3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9" fontId="0" fillId="0" borderId="0" xfId="1" applyNumberFormat="1" applyFont="1" applyFill="1" applyBorder="1"/>
    <xf numFmtId="0" fontId="0" fillId="0" borderId="0" xfId="0" applyFill="1" applyBorder="1"/>
    <xf numFmtId="171" fontId="10" fillId="0" borderId="1" xfId="1" applyNumberFormat="1" applyFont="1" applyBorder="1" applyAlignment="1">
      <alignment horizontal="center" vertical="center" wrapText="1"/>
    </xf>
    <xf numFmtId="166" fontId="0" fillId="0" borderId="0" xfId="2" applyNumberFormat="1" applyFont="1" applyFill="1" applyBorder="1"/>
    <xf numFmtId="169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3" applyFont="1" applyFill="1" applyBorder="1"/>
    <xf numFmtId="167" fontId="0" fillId="0" borderId="0" xfId="3" applyNumberFormat="1" applyFont="1" applyFill="1" applyBorder="1"/>
    <xf numFmtId="44" fontId="0" fillId="0" borderId="0" xfId="2" applyFont="1" applyFill="1" applyBorder="1"/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10" fillId="7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7" borderId="1" xfId="1" applyNumberFormat="1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horizontal="center" vertical="center" wrapText="1"/>
    </xf>
    <xf numFmtId="37" fontId="10" fillId="0" borderId="1" xfId="2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2" fontId="10" fillId="11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Fill="1" applyBorder="1" applyAlignment="1">
      <alignment vertical="center" wrapText="1"/>
    </xf>
    <xf numFmtId="44" fontId="0" fillId="0" borderId="0" xfId="0" applyNumberFormat="1"/>
    <xf numFmtId="2" fontId="0" fillId="0" borderId="0" xfId="0" applyNumberFormat="1"/>
    <xf numFmtId="0" fontId="6" fillId="0" borderId="1" xfId="0" applyFont="1" applyBorder="1" applyAlignment="1">
      <alignment horizontal="left" vertical="center" wrapText="1" indent="1"/>
    </xf>
    <xf numFmtId="167" fontId="0" fillId="0" borderId="0" xfId="3" applyNumberFormat="1" applyFont="1" applyAlignment="1">
      <alignment horizontal="center" wrapText="1"/>
    </xf>
    <xf numFmtId="0" fontId="7" fillId="10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 indent="1"/>
    </xf>
    <xf numFmtId="0" fontId="12" fillId="0" borderId="0" xfId="0" applyFont="1"/>
    <xf numFmtId="3" fontId="10" fillId="9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vertical="center" wrapText="1"/>
    </xf>
    <xf numFmtId="0" fontId="6" fillId="0" borderId="5" xfId="0" applyFont="1" applyFill="1" applyBorder="1"/>
    <xf numFmtId="0" fontId="6" fillId="0" borderId="6" xfId="0" applyFont="1" applyFill="1" applyBorder="1"/>
    <xf numFmtId="0" fontId="10" fillId="13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vertical="center" wrapText="1"/>
    </xf>
    <xf numFmtId="0" fontId="14" fillId="13" borderId="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169" fontId="6" fillId="0" borderId="0" xfId="1" applyNumberFormat="1" applyFont="1" applyFill="1" applyBorder="1"/>
    <xf numFmtId="9" fontId="6" fillId="0" borderId="8" xfId="3" applyFont="1" applyFill="1" applyBorder="1"/>
    <xf numFmtId="0" fontId="15" fillId="1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7" fontId="6" fillId="0" borderId="0" xfId="3" applyNumberFormat="1" applyFont="1" applyFill="1" applyBorder="1"/>
    <xf numFmtId="166" fontId="6" fillId="0" borderId="0" xfId="2" applyNumberFormat="1" applyFont="1" applyFill="1" applyBorder="1"/>
    <xf numFmtId="0" fontId="6" fillId="0" borderId="9" xfId="0" applyFont="1" applyFill="1" applyBorder="1"/>
    <xf numFmtId="44" fontId="6" fillId="0" borderId="10" xfId="2" applyFont="1" applyFill="1" applyBorder="1"/>
    <xf numFmtId="0" fontId="6" fillId="0" borderId="11" xfId="0" applyFont="1" applyFill="1" applyBorder="1"/>
    <xf numFmtId="0" fontId="10" fillId="0" borderId="1" xfId="0" applyFont="1" applyFill="1" applyBorder="1" applyAlignment="1">
      <alignment horizontal="left" vertical="center" wrapText="1" indent="1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>
      <alignment horizontal="center"/>
    </xf>
    <xf numFmtId="0" fontId="10" fillId="15" borderId="1" xfId="0" applyFont="1" applyFill="1" applyBorder="1" applyAlignment="1">
      <alignment vertical="center" wrapText="1"/>
    </xf>
    <xf numFmtId="3" fontId="10" fillId="14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44" fontId="6" fillId="0" borderId="0" xfId="2" applyFont="1" applyFill="1" applyBorder="1"/>
    <xf numFmtId="0" fontId="10" fillId="1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indent="1"/>
    </xf>
    <xf numFmtId="9" fontId="6" fillId="0" borderId="0" xfId="3" applyFont="1" applyFill="1" applyBorder="1"/>
    <xf numFmtId="1" fontId="10" fillId="14" borderId="1" xfId="0" applyNumberFormat="1" applyFont="1" applyFill="1" applyBorder="1" applyAlignment="1">
      <alignment horizontal="center" vertical="center" wrapText="1"/>
    </xf>
    <xf numFmtId="3" fontId="10" fillId="14" borderId="1" xfId="1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/>
    <xf numFmtId="37" fontId="10" fillId="0" borderId="1" xfId="2" applyNumberFormat="1" applyFont="1" applyFill="1" applyBorder="1" applyAlignment="1">
      <alignment horizontal="center" vertical="center" wrapText="1"/>
    </xf>
    <xf numFmtId="2" fontId="10" fillId="15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6" fillId="0" borderId="12" xfId="0" applyNumberFormat="1" applyFont="1" applyFill="1" applyBorder="1"/>
    <xf numFmtId="44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16" borderId="0" xfId="0" applyFont="1" applyFill="1" applyBorder="1"/>
    <xf numFmtId="0" fontId="6" fillId="16" borderId="0" xfId="0" applyFont="1" applyFill="1" applyBorder="1" applyAlignment="1">
      <alignment horizontal="center"/>
    </xf>
    <xf numFmtId="0" fontId="6" fillId="17" borderId="0" xfId="0" applyFont="1" applyFill="1" applyBorder="1"/>
    <xf numFmtId="0" fontId="6" fillId="17" borderId="0" xfId="0" applyFont="1" applyFill="1" applyBorder="1" applyAlignment="1">
      <alignment horizontal="center"/>
    </xf>
    <xf numFmtId="0" fontId="6" fillId="18" borderId="0" xfId="0" applyFont="1" applyFill="1" applyBorder="1"/>
    <xf numFmtId="3" fontId="6" fillId="19" borderId="0" xfId="0" applyNumberFormat="1" applyFont="1" applyFill="1" applyBorder="1"/>
    <xf numFmtId="164" fontId="6" fillId="0" borderId="0" xfId="1" applyNumberFormat="1" applyFont="1" applyFill="1" applyBorder="1"/>
    <xf numFmtId="168" fontId="6" fillId="19" borderId="0" xfId="0" applyNumberFormat="1" applyFont="1" applyFill="1" applyBorder="1"/>
    <xf numFmtId="165" fontId="6" fillId="0" borderId="0" xfId="1" applyNumberFormat="1" applyFont="1" applyFill="1" applyBorder="1"/>
    <xf numFmtId="164" fontId="6" fillId="19" borderId="0" xfId="1" applyNumberFormat="1" applyFont="1" applyFill="1" applyBorder="1"/>
    <xf numFmtId="1" fontId="6" fillId="0" borderId="0" xfId="0" applyNumberFormat="1" applyFont="1" applyFill="1" applyBorder="1"/>
    <xf numFmtId="164" fontId="6" fillId="19" borderId="0" xfId="0" applyNumberFormat="1" applyFont="1" applyFill="1" applyBorder="1"/>
    <xf numFmtId="0" fontId="6" fillId="21" borderId="0" xfId="0" applyFont="1" applyFill="1" applyBorder="1"/>
    <xf numFmtId="0" fontId="6" fillId="14" borderId="0" xfId="0" applyFont="1" applyFill="1" applyBorder="1"/>
    <xf numFmtId="0" fontId="15" fillId="0" borderId="0" xfId="0" applyFont="1" applyFill="1" applyBorder="1"/>
    <xf numFmtId="167" fontId="15" fillId="0" borderId="0" xfId="3" applyNumberFormat="1" applyFont="1" applyFill="1" applyBorder="1"/>
    <xf numFmtId="43" fontId="6" fillId="0" borderId="0" xfId="0" applyNumberFormat="1" applyFont="1" applyFill="1" applyBorder="1"/>
    <xf numFmtId="166" fontId="6" fillId="20" borderId="0" xfId="2" applyNumberFormat="1" applyFont="1" applyFill="1" applyBorder="1"/>
    <xf numFmtId="0" fontId="0" fillId="22" borderId="0" xfId="0" applyFill="1"/>
    <xf numFmtId="169" fontId="0" fillId="22" borderId="0" xfId="1" applyNumberFormat="1" applyFont="1" applyFill="1"/>
    <xf numFmtId="167" fontId="4" fillId="23" borderId="0" xfId="0" applyNumberFormat="1" applyFont="1" applyFill="1"/>
    <xf numFmtId="0" fontId="6" fillId="19" borderId="0" xfId="0" applyFont="1" applyFill="1" applyBorder="1"/>
    <xf numFmtId="169" fontId="6" fillId="24" borderId="0" xfId="1" applyNumberFormat="1" applyFont="1" applyFill="1" applyBorder="1"/>
    <xf numFmtId="170" fontId="6" fillId="0" borderId="0" xfId="1" applyNumberFormat="1" applyFont="1" applyFill="1" applyBorder="1"/>
    <xf numFmtId="166" fontId="6" fillId="0" borderId="0" xfId="0" applyNumberFormat="1" applyFont="1" applyFill="1" applyBorder="1"/>
    <xf numFmtId="10" fontId="6" fillId="0" borderId="0" xfId="3" applyNumberFormat="1" applyFont="1" applyFill="1" applyBorder="1"/>
    <xf numFmtId="167" fontId="15" fillId="20" borderId="0" xfId="3" applyNumberFormat="1" applyFont="1" applyFill="1" applyBorder="1"/>
    <xf numFmtId="0" fontId="16" fillId="0" borderId="0" xfId="0" applyFont="1" applyFill="1" applyBorder="1" applyAlignment="1">
      <alignment horizontal="center"/>
    </xf>
    <xf numFmtId="167" fontId="15" fillId="20" borderId="0" xfId="0" applyNumberFormat="1" applyFont="1" applyFill="1" applyBorder="1"/>
    <xf numFmtId="169" fontId="6" fillId="0" borderId="0" xfId="0" applyNumberFormat="1" applyFont="1" applyFill="1" applyBorder="1"/>
    <xf numFmtId="167" fontId="15" fillId="0" borderId="0" xfId="0" applyNumberFormat="1" applyFont="1" applyFill="1" applyBorder="1"/>
    <xf numFmtId="0" fontId="19" fillId="0" borderId="0" xfId="0" applyFont="1"/>
    <xf numFmtId="1" fontId="0" fillId="0" borderId="0" xfId="0" applyNumberFormat="1" applyFill="1"/>
    <xf numFmtId="44" fontId="0" fillId="0" borderId="0" xfId="2" applyFont="1" applyFill="1"/>
    <xf numFmtId="173" fontId="0" fillId="8" borderId="0" xfId="0" applyNumberFormat="1" applyFill="1"/>
    <xf numFmtId="173" fontId="0" fillId="0" borderId="0" xfId="0" applyNumberFormat="1" applyFill="1"/>
    <xf numFmtId="169" fontId="0" fillId="8" borderId="0" xfId="1" applyNumberFormat="1" applyFont="1" applyFill="1"/>
    <xf numFmtId="171" fontId="0" fillId="8" borderId="0" xfId="1" applyNumberFormat="1" applyFont="1" applyFill="1"/>
    <xf numFmtId="1" fontId="0" fillId="8" borderId="0" xfId="0" applyNumberFormat="1" applyFill="1"/>
    <xf numFmtId="171" fontId="0" fillId="0" borderId="0" xfId="1" applyNumberFormat="1" applyFont="1" applyFill="1"/>
    <xf numFmtId="0" fontId="0" fillId="8" borderId="0" xfId="0" applyFill="1"/>
    <xf numFmtId="166" fontId="0" fillId="0" borderId="0" xfId="0" applyNumberFormat="1" applyFill="1"/>
    <xf numFmtId="0" fontId="6" fillId="25" borderId="0" xfId="0" applyFont="1" applyFill="1" applyBorder="1"/>
    <xf numFmtId="169" fontId="6" fillId="25" borderId="0" xfId="1" applyNumberFormat="1" applyFont="1" applyFill="1" applyBorder="1"/>
    <xf numFmtId="171" fontId="6" fillId="8" borderId="0" xfId="1" applyNumberFormat="1" applyFont="1" applyFill="1" applyBorder="1"/>
    <xf numFmtId="164" fontId="6" fillId="8" borderId="0" xfId="1" applyNumberFormat="1" applyFont="1" applyFill="1" applyBorder="1"/>
    <xf numFmtId="1" fontId="6" fillId="8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llup%20of%20August%20CIH%20projec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leC2/Desktop/August%20CIH%20report/LMIC%20outputs/Rollup%20of%20August%20LMIC%20cou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Cost Table"/>
      <sheetName val="Table 3.4 with R&amp;D"/>
      <sheetName val="Table 3.4"/>
      <sheetName val="Roll-up"/>
      <sheetName val="Afghanistan"/>
      <sheetName val="Bangladesh"/>
      <sheetName val="Benin"/>
      <sheetName val="Burkina Faso"/>
      <sheetName val="Burundi"/>
      <sheetName val="Cambodia"/>
      <sheetName val="CAR"/>
      <sheetName val="Chad"/>
      <sheetName val="Comoros"/>
      <sheetName val="DPRK"/>
      <sheetName val="DRC"/>
      <sheetName val="Eritrea"/>
      <sheetName val="Ethiopia"/>
      <sheetName val="Guinea"/>
      <sheetName val="Guinea-Bissau"/>
      <sheetName val="Haiti"/>
      <sheetName val="Kenya"/>
      <sheetName val="Kyrgyzstan"/>
      <sheetName val="Madagascar"/>
      <sheetName val="Malawi"/>
      <sheetName val="Mali"/>
      <sheetName val="Mauritania"/>
      <sheetName val="Mozambique"/>
      <sheetName val="Myanmar"/>
      <sheetName val="Nepal"/>
      <sheetName val="Niger"/>
      <sheetName val="Rwanda"/>
      <sheetName val="Sierra Leone"/>
      <sheetName val="Somalia"/>
      <sheetName val="Tanzania"/>
      <sheetName val="Tajikistan"/>
      <sheetName val="Togo"/>
      <sheetName val="Uganda"/>
      <sheetName val="Zimbabwe"/>
      <sheetName val="Sheet1"/>
    </sheetNames>
    <sheetDataSet>
      <sheetData sheetId="0"/>
      <sheetData sheetId="1"/>
      <sheetData sheetId="2"/>
      <sheetData sheetId="3"/>
      <sheetData sheetId="4">
        <row r="15">
          <cell r="O15">
            <v>845960430.21299815</v>
          </cell>
          <cell r="P15">
            <v>750347977.23797536</v>
          </cell>
          <cell r="Q15">
            <v>881419373.78497291</v>
          </cell>
          <cell r="R15">
            <v>7386925320.6482887</v>
          </cell>
          <cell r="S15">
            <v>8258056654.7926931</v>
          </cell>
          <cell r="AA15">
            <v>845960430.21299815</v>
          </cell>
          <cell r="AB15">
            <v>750347977.23797536</v>
          </cell>
          <cell r="AC15">
            <v>881419373.78497291</v>
          </cell>
          <cell r="AD15">
            <v>7386925320.6482887</v>
          </cell>
          <cell r="AE15">
            <v>8258056654.7926931</v>
          </cell>
        </row>
        <row r="20">
          <cell r="O20">
            <v>965458610.51575708</v>
          </cell>
          <cell r="P20">
            <v>949464022.95065689</v>
          </cell>
          <cell r="Q20">
            <v>1047393835.1484934</v>
          </cell>
          <cell r="R20">
            <v>9091000839.2291794</v>
          </cell>
          <cell r="S20">
            <v>10026371477.567974</v>
          </cell>
          <cell r="U20">
            <v>95527499.795811504</v>
          </cell>
          <cell r="V20">
            <v>195844256.63049996</v>
          </cell>
          <cell r="W20">
            <v>353853714.54062122</v>
          </cell>
          <cell r="X20">
            <v>1452156725.6960876</v>
          </cell>
          <cell r="Y20">
            <v>2740072853.9563131</v>
          </cell>
          <cell r="AA20">
            <v>1060986110.3115686</v>
          </cell>
          <cell r="AB20">
            <v>1145308279.5811567</v>
          </cell>
          <cell r="AC20">
            <v>1401247549.6891146</v>
          </cell>
          <cell r="AD20">
            <v>10543157564.925266</v>
          </cell>
          <cell r="AE20">
            <v>12766444331.524284</v>
          </cell>
        </row>
        <row r="21">
          <cell r="O21">
            <v>21.364190252425512</v>
          </cell>
          <cell r="P21">
            <v>16.424727455972224</v>
          </cell>
          <cell r="Q21">
            <v>15.790589605731101</v>
          </cell>
          <cell r="R21">
            <v>17.362052166243586</v>
          </cell>
          <cell r="S21">
            <v>15.964740747467413</v>
          </cell>
          <cell r="AA21">
            <v>23.478074429071889</v>
          </cell>
          <cell r="AB21">
            <v>19.812626798357954</v>
          </cell>
          <cell r="AC21">
            <v>21.125315283185849</v>
          </cell>
          <cell r="AD21">
            <v>20.13539046759993</v>
          </cell>
          <cell r="AE21">
            <v>20.327690279155465</v>
          </cell>
        </row>
        <row r="33">
          <cell r="O33">
            <v>9688.8609159267198</v>
          </cell>
          <cell r="P33">
            <v>2659.6689441230096</v>
          </cell>
          <cell r="Q33">
            <v>1883.6912621373669</v>
          </cell>
          <cell r="R33">
            <v>3758.1468602331461</v>
          </cell>
          <cell r="S33">
            <v>2119.5632110701126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4 LMIC Extrap with R&amp;D"/>
      <sheetName val="LMIC Cost Table Extrap"/>
      <sheetName val="Roll-up 3 Extrap"/>
      <sheetName val="Roll-up3"/>
      <sheetName val="India"/>
      <sheetName val="Indonesia"/>
      <sheetName val="Nigeria"/>
      <sheetName val="South Africa"/>
      <sheetName val="Table 3.4 LMIC Extrap"/>
      <sheetName val="Table 3.4 LMIC 3"/>
      <sheetName val="Roll-up"/>
      <sheetName val="Extrapolation sheet"/>
      <sheetName val="Table 3.4 Four Country with R&amp;D"/>
      <sheetName val="Table 3.4 Four Country"/>
    </sheetNames>
    <sheetDataSet>
      <sheetData sheetId="0"/>
      <sheetData sheetId="1"/>
      <sheetData sheetId="2"/>
      <sheetData sheetId="3"/>
      <sheetData sheetId="4">
        <row r="1">
          <cell r="C1">
            <v>1</v>
          </cell>
        </row>
        <row r="4">
          <cell r="C4">
            <v>28239344</v>
          </cell>
          <cell r="D4">
            <v>29317587</v>
          </cell>
          <cell r="E4">
            <v>30989690</v>
          </cell>
          <cell r="F4">
            <v>32604908</v>
          </cell>
          <cell r="G4">
            <v>24624407</v>
          </cell>
          <cell r="H4">
            <v>24817784</v>
          </cell>
          <cell r="I4">
            <v>25031226</v>
          </cell>
          <cell r="J4">
            <v>60391848</v>
          </cell>
          <cell r="K4">
            <v>66554109</v>
          </cell>
        </row>
        <row r="5">
          <cell r="O5">
            <v>92026974.386535525</v>
          </cell>
          <cell r="P5">
            <v>104346499.07264829</v>
          </cell>
          <cell r="Q5">
            <v>89600554.90058434</v>
          </cell>
          <cell r="R5">
            <v>864051338.31326389</v>
          </cell>
          <cell r="S5">
            <v>1011520740.3350296</v>
          </cell>
          <cell r="U5">
            <v>449891302.48420489</v>
          </cell>
          <cell r="V5">
            <v>682320795.47841239</v>
          </cell>
          <cell r="W5">
            <v>1037471768.58717</v>
          </cell>
          <cell r="X5">
            <v>5715797548.2857037</v>
          </cell>
          <cell r="Y5">
            <v>8622421461.1494923</v>
          </cell>
          <cell r="Z5"/>
          <cell r="AA5">
            <v>541918276.87074041</v>
          </cell>
          <cell r="AB5">
            <v>786667294.55106068</v>
          </cell>
          <cell r="AC5">
            <v>1127072323.4877543</v>
          </cell>
          <cell r="AD5">
            <v>6579848886.5989676</v>
          </cell>
          <cell r="AE5">
            <v>9633942201.4845219</v>
          </cell>
        </row>
        <row r="6">
          <cell r="C6">
            <v>56479</v>
          </cell>
          <cell r="D6">
            <v>58635</v>
          </cell>
          <cell r="E6">
            <v>61979</v>
          </cell>
          <cell r="F6">
            <v>65210</v>
          </cell>
          <cell r="G6">
            <v>41527</v>
          </cell>
          <cell r="H6">
            <v>21645</v>
          </cell>
          <cell r="I6">
            <v>20814</v>
          </cell>
          <cell r="J6">
            <v>323375</v>
          </cell>
          <cell r="K6">
            <v>423856</v>
          </cell>
          <cell r="O6">
            <v>782179496.81608832</v>
          </cell>
          <cell r="P6">
            <v>2446577655.233922</v>
          </cell>
          <cell r="Q6">
            <v>4256291120.1714158</v>
          </cell>
          <cell r="R6">
            <v>15638539398.299583</v>
          </cell>
          <cell r="S6">
            <v>34846179830.950867</v>
          </cell>
          <cell r="U6">
            <v>642960019.54027498</v>
          </cell>
          <cell r="V6">
            <v>1007505417.0359806</v>
          </cell>
          <cell r="W6">
            <v>1506049038.8640103</v>
          </cell>
          <cell r="X6">
            <v>8365031429.2229309</v>
          </cell>
          <cell r="Y6">
            <v>12556452857.858616</v>
          </cell>
          <cell r="Z6"/>
          <cell r="AA6">
            <v>1425139516.3563633</v>
          </cell>
          <cell r="AB6">
            <v>3454083072.2699027</v>
          </cell>
          <cell r="AC6">
            <v>5762340159.0354261</v>
          </cell>
          <cell r="AD6">
            <v>24003570827.522514</v>
          </cell>
          <cell r="AE6">
            <v>47402632688.809479</v>
          </cell>
        </row>
        <row r="7">
          <cell r="C7">
            <v>611085.07045105333</v>
          </cell>
          <cell r="D7">
            <v>634417.70846655709</v>
          </cell>
          <cell r="E7">
            <v>670600.63224614237</v>
          </cell>
          <cell r="F7">
            <v>705553.44054879423</v>
          </cell>
          <cell r="G7">
            <v>468265.25090058171</v>
          </cell>
          <cell r="H7">
            <v>345876.51703320013</v>
          </cell>
          <cell r="I7">
            <v>339743.77864977467</v>
          </cell>
          <cell r="J7">
            <v>2726046.8089357177</v>
          </cell>
          <cell r="K7">
            <v>3441574.5780049185</v>
          </cell>
          <cell r="O7">
            <v>269768761.74360472</v>
          </cell>
          <cell r="P7">
            <v>1850745007.8157232</v>
          </cell>
          <cell r="Q7">
            <v>2520888400.5351715</v>
          </cell>
          <cell r="R7">
            <v>12796594324.763863</v>
          </cell>
          <cell r="S7">
            <v>22501863131.787109</v>
          </cell>
          <cell r="U7">
            <v>379756710.97148949</v>
          </cell>
          <cell r="V7">
            <v>648728038.06103015</v>
          </cell>
          <cell r="W7">
            <v>1006202825.0675126</v>
          </cell>
          <cell r="X7">
            <v>5239425684.9998703</v>
          </cell>
          <cell r="Y7">
            <v>8237548781.6334429</v>
          </cell>
          <cell r="Z7"/>
          <cell r="AA7">
            <v>649525472.71509421</v>
          </cell>
          <cell r="AB7">
            <v>2499473045.8767533</v>
          </cell>
          <cell r="AC7">
            <v>3527091225.602684</v>
          </cell>
          <cell r="AD7">
            <v>18036020009.763733</v>
          </cell>
          <cell r="AE7">
            <v>30739411913.420551</v>
          </cell>
        </row>
        <row r="8">
          <cell r="C8">
            <v>934794</v>
          </cell>
          <cell r="D8">
            <v>970477</v>
          </cell>
          <cell r="E8">
            <v>1025820</v>
          </cell>
          <cell r="F8">
            <v>1079285</v>
          </cell>
          <cell r="G8">
            <v>587191</v>
          </cell>
          <cell r="H8">
            <v>294173</v>
          </cell>
          <cell r="I8">
            <v>207278</v>
          </cell>
          <cell r="J8">
            <v>6044443</v>
          </cell>
          <cell r="K8">
            <v>8118201</v>
          </cell>
          <cell r="O8">
            <v>410766191.97436839</v>
          </cell>
          <cell r="P8">
            <v>2533295281.890676</v>
          </cell>
          <cell r="Q8">
            <v>3174026456.6634603</v>
          </cell>
          <cell r="R8">
            <v>15139190976.304638</v>
          </cell>
          <cell r="S8">
            <v>29537413114.411724</v>
          </cell>
          <cell r="U8">
            <v>360799464.33568603</v>
          </cell>
          <cell r="V8">
            <v>571075249.14672709</v>
          </cell>
          <cell r="W8">
            <v>846811504.19700706</v>
          </cell>
          <cell r="X8">
            <v>4712241097.4360304</v>
          </cell>
          <cell r="Y8">
            <v>7110349490.3134117</v>
          </cell>
          <cell r="Z8"/>
          <cell r="AA8">
            <v>771565656.31005442</v>
          </cell>
          <cell r="AB8">
            <v>3104370531.0374031</v>
          </cell>
          <cell r="AC8">
            <v>4020837960.8604674</v>
          </cell>
          <cell r="AD8">
            <v>19851432073.740669</v>
          </cell>
          <cell r="AE8">
            <v>36647762604.725136</v>
          </cell>
        </row>
        <row r="9">
          <cell r="C9">
            <v>843611</v>
          </cell>
          <cell r="D9">
            <v>868770</v>
          </cell>
          <cell r="E9">
            <v>924458</v>
          </cell>
          <cell r="F9">
            <v>969133</v>
          </cell>
          <cell r="G9">
            <v>533282</v>
          </cell>
          <cell r="H9">
            <v>295808</v>
          </cell>
          <cell r="I9">
            <v>276634</v>
          </cell>
          <cell r="J9">
            <v>5509208</v>
          </cell>
          <cell r="K9">
            <v>6642926</v>
          </cell>
        </row>
        <row r="10">
          <cell r="C10">
            <v>1778405</v>
          </cell>
          <cell r="D10">
            <v>1839247</v>
          </cell>
          <cell r="E10">
            <v>1950278</v>
          </cell>
          <cell r="F10">
            <v>2048418</v>
          </cell>
          <cell r="G10">
            <v>1120473</v>
          </cell>
          <cell r="H10">
            <v>589981</v>
          </cell>
          <cell r="I10">
            <v>483912</v>
          </cell>
          <cell r="J10">
            <v>11553651</v>
          </cell>
          <cell r="K10">
            <v>14761127</v>
          </cell>
          <cell r="O10">
            <v>1291830569.4121664</v>
          </cell>
          <cell r="P10">
            <v>1793373440.3779659</v>
          </cell>
          <cell r="Q10">
            <v>2527234708.4830623</v>
          </cell>
          <cell r="R10">
            <v>15498108676.71036</v>
          </cell>
          <cell r="S10">
            <v>21743883831.687874</v>
          </cell>
          <cell r="U10">
            <v>105582445.06336203</v>
          </cell>
          <cell r="V10">
            <v>175928987.82129651</v>
          </cell>
          <cell r="W10">
            <v>286212652.31771404</v>
          </cell>
          <cell r="X10">
            <v>1412969783.1086736</v>
          </cell>
          <cell r="Y10">
            <v>2309608311.5291476</v>
          </cell>
          <cell r="Z10">
            <v>0</v>
          </cell>
          <cell r="AA10">
            <v>1397413014.4755285</v>
          </cell>
          <cell r="AB10">
            <v>1969302428.1992624</v>
          </cell>
          <cell r="AC10">
            <v>2813447360.8007765</v>
          </cell>
          <cell r="AD10">
            <v>16911078459.819033</v>
          </cell>
          <cell r="AE10">
            <v>24053492143.217022</v>
          </cell>
        </row>
        <row r="11">
          <cell r="O11">
            <v>658785189.20970559</v>
          </cell>
          <cell r="P11">
            <v>1003108798.1821948</v>
          </cell>
          <cell r="Q11">
            <v>1478808569.4125233</v>
          </cell>
          <cell r="R11">
            <v>8261993621.3010817</v>
          </cell>
          <cell r="S11">
            <v>12583953023.529497</v>
          </cell>
          <cell r="U11">
            <v>429784436.78934723</v>
          </cell>
          <cell r="V11">
            <v>690029381.49731243</v>
          </cell>
          <cell r="W11">
            <v>1095020386.5505672</v>
          </cell>
          <cell r="X11">
            <v>5622026910.5449228</v>
          </cell>
          <cell r="Y11">
            <v>8929990432.736475</v>
          </cell>
          <cell r="Z11">
            <v>0</v>
          </cell>
          <cell r="AA11">
            <v>1088569625.9990528</v>
          </cell>
          <cell r="AB11">
            <v>1693138179.6795073</v>
          </cell>
          <cell r="AC11">
            <v>2573828955.9630904</v>
          </cell>
          <cell r="AD11">
            <v>13884020531.846004</v>
          </cell>
          <cell r="AE11">
            <v>21513943456.265972</v>
          </cell>
        </row>
        <row r="12">
          <cell r="O12">
            <v>1257374977.6706653</v>
          </cell>
          <cell r="P12">
            <v>816808850.3261466</v>
          </cell>
          <cell r="Q12">
            <v>906892425.27643168</v>
          </cell>
          <cell r="R12">
            <v>9246676444.5921783</v>
          </cell>
          <cell r="S12">
            <v>8387455975.0283508</v>
          </cell>
          <cell r="U12">
            <v>233583375.15304077</v>
          </cell>
          <cell r="V12">
            <v>319511125.46094137</v>
          </cell>
          <cell r="W12">
            <v>446007423.294752</v>
          </cell>
          <cell r="X12">
            <v>2780037147.3114696</v>
          </cell>
          <cell r="Y12">
            <v>3849847889.6126208</v>
          </cell>
          <cell r="Z12">
            <v>0</v>
          </cell>
          <cell r="AA12">
            <v>1490958352.8237059</v>
          </cell>
          <cell r="AB12">
            <v>1136319975.7870879</v>
          </cell>
          <cell r="AC12">
            <v>1352899848.5711837</v>
          </cell>
          <cell r="AD12">
            <v>12026713591.903648</v>
          </cell>
          <cell r="AE12">
            <v>12237303864.640972</v>
          </cell>
        </row>
        <row r="13">
          <cell r="C13">
            <v>2234845</v>
          </cell>
          <cell r="D13">
            <v>2185348.25084926</v>
          </cell>
          <cell r="E13">
            <v>2066349.4677982675</v>
          </cell>
          <cell r="F13">
            <v>1953830.5262837973</v>
          </cell>
          <cell r="G13">
            <v>2006952.4752697286</v>
          </cell>
          <cell r="H13">
            <v>1118222.3335998023</v>
          </cell>
          <cell r="I13">
            <v>953755.52460005064</v>
          </cell>
          <cell r="J13">
            <v>7591270.0464402223</v>
          </cell>
          <cell r="K13">
            <v>10045067.283503901</v>
          </cell>
          <cell r="O13">
            <v>120641755.56794576</v>
          </cell>
          <cell r="P13">
            <v>363690481.33689201</v>
          </cell>
          <cell r="Q13">
            <v>651504209.55195057</v>
          </cell>
          <cell r="R13">
            <v>2406030450.8293242</v>
          </cell>
          <cell r="S13">
            <v>5140876731.1243792</v>
          </cell>
          <cell r="U13">
            <v>86744637.881070927</v>
          </cell>
          <cell r="V13">
            <v>95899001.114468679</v>
          </cell>
          <cell r="W13">
            <v>129368131.24872395</v>
          </cell>
          <cell r="X13">
            <v>904645761.71464527</v>
          </cell>
          <cell r="Y13">
            <v>1122860691.862047</v>
          </cell>
          <cell r="Z13">
            <v>0</v>
          </cell>
          <cell r="AA13">
            <v>207386393.44901669</v>
          </cell>
          <cell r="AB13">
            <v>459589482.4513607</v>
          </cell>
          <cell r="AC13">
            <v>780872340.80067456</v>
          </cell>
          <cell r="AD13">
            <v>3310676212.5439696</v>
          </cell>
          <cell r="AE13">
            <v>6263737422.9864264</v>
          </cell>
        </row>
        <row r="14">
          <cell r="C14">
            <v>349141</v>
          </cell>
          <cell r="D14">
            <v>341408.31854100013</v>
          </cell>
          <cell r="E14">
            <v>322817.60906754376</v>
          </cell>
          <cell r="F14">
            <v>305239.21962250234</v>
          </cell>
          <cell r="G14">
            <v>258713</v>
          </cell>
          <cell r="H14">
            <v>111927.55452663991</v>
          </cell>
          <cell r="I14">
            <v>57225.331476003033</v>
          </cell>
          <cell r="J14">
            <v>1684797.2737621788</v>
          </cell>
          <cell r="K14">
            <v>2345895.1994979233</v>
          </cell>
          <cell r="O14">
            <v>119904177.74816053</v>
          </cell>
          <cell r="P14">
            <v>412184273.45593756</v>
          </cell>
          <cell r="Q14">
            <v>730838489.41142201</v>
          </cell>
          <cell r="R14">
            <v>2565486550.9586315</v>
          </cell>
          <cell r="S14">
            <v>5786060500.9975853</v>
          </cell>
          <cell r="U14">
            <v>80672513.229395971</v>
          </cell>
          <cell r="V14">
            <v>89186071.03645587</v>
          </cell>
          <cell r="W14">
            <v>120312362.06131329</v>
          </cell>
          <cell r="X14">
            <v>841320558.39462018</v>
          </cell>
          <cell r="Y14">
            <v>1044260443.4317037</v>
          </cell>
          <cell r="Z14">
            <v>0</v>
          </cell>
          <cell r="AA14">
            <v>200576690.9775565</v>
          </cell>
          <cell r="AB14">
            <v>501370344.49239343</v>
          </cell>
          <cell r="AC14">
            <v>851150851.47273529</v>
          </cell>
          <cell r="AD14">
            <v>3406807109.3532519</v>
          </cell>
          <cell r="AE14">
            <v>6830320944.4292889</v>
          </cell>
        </row>
        <row r="15">
          <cell r="C15">
            <v>116614</v>
          </cell>
          <cell r="D15">
            <v>115193</v>
          </cell>
          <cell r="E15">
            <v>126925</v>
          </cell>
          <cell r="F15">
            <v>136569</v>
          </cell>
          <cell r="G15">
            <v>57596.5</v>
          </cell>
          <cell r="H15">
            <v>27332.157272727276</v>
          </cell>
          <cell r="I15">
            <v>24190.53000000001</v>
          </cell>
          <cell r="J15">
            <v>785946.71363636362</v>
          </cell>
          <cell r="K15">
            <v>1059856.5636363635</v>
          </cell>
        </row>
        <row r="16">
          <cell r="C16">
            <v>167604</v>
          </cell>
          <cell r="D16">
            <v>166670</v>
          </cell>
          <cell r="E16">
            <v>129661</v>
          </cell>
          <cell r="F16">
            <v>124620</v>
          </cell>
          <cell r="G16">
            <v>37896.612658378064</v>
          </cell>
          <cell r="H16">
            <v>13372.602357460955</v>
          </cell>
          <cell r="I16">
            <v>16149.390265700742</v>
          </cell>
          <cell r="J16">
            <v>1225308.9249208048</v>
          </cell>
          <cell r="K16">
            <v>1123795.0368841914</v>
          </cell>
        </row>
        <row r="17">
          <cell r="C17">
            <v>491156</v>
          </cell>
          <cell r="D17">
            <v>482918.4890445451</v>
          </cell>
          <cell r="E17">
            <v>430072.05433081795</v>
          </cell>
          <cell r="F17">
            <v>408572.76775374654</v>
          </cell>
          <cell r="G17">
            <v>281921.62655630597</v>
          </cell>
          <cell r="H17">
            <v>119095.344617882</v>
          </cell>
          <cell r="I17">
            <v>69741.23568059344</v>
          </cell>
          <cell r="J17">
            <v>2765998.9358781204</v>
          </cell>
          <cell r="K17">
            <v>3297872.6020387113</v>
          </cell>
        </row>
        <row r="18">
          <cell r="C18">
            <v>2937125.0704510533</v>
          </cell>
          <cell r="D18">
            <v>3015218.1975111021</v>
          </cell>
          <cell r="E18">
            <v>3112929.6865769601</v>
          </cell>
          <cell r="F18">
            <v>3227754.2083025407</v>
          </cell>
          <cell r="G18">
            <v>1912186.8774568876</v>
          </cell>
          <cell r="H18">
            <v>1076597.8616510821</v>
          </cell>
          <cell r="I18">
            <v>914211.01433036802</v>
          </cell>
          <cell r="J18">
            <v>17369071.744813837</v>
          </cell>
          <cell r="K18">
            <v>21924430.18004363</v>
          </cell>
        </row>
        <row r="38">
          <cell r="C38">
            <v>3475771378.9260001</v>
          </cell>
          <cell r="D38">
            <v>3546705488.7000003</v>
          </cell>
          <cell r="E38">
            <v>3925518290.8800001</v>
          </cell>
          <cell r="F38">
            <v>4277330649</v>
          </cell>
          <cell r="G38">
            <v>2978149647.0000005</v>
          </cell>
          <cell r="H38">
            <v>3146407790.4000001</v>
          </cell>
          <cell r="I38">
            <v>3428394795</v>
          </cell>
        </row>
      </sheetData>
      <sheetData sheetId="5">
        <row r="1">
          <cell r="C1">
            <v>1</v>
          </cell>
        </row>
        <row r="4">
          <cell r="C4">
            <v>4540496</v>
          </cell>
          <cell r="D4">
            <v>4552302</v>
          </cell>
          <cell r="E4">
            <v>4532751</v>
          </cell>
          <cell r="F4">
            <v>4490032</v>
          </cell>
          <cell r="G4">
            <v>4552468</v>
          </cell>
          <cell r="H4">
            <v>4535271</v>
          </cell>
          <cell r="I4">
            <v>4503979</v>
          </cell>
          <cell r="J4">
            <v>-14950</v>
          </cell>
          <cell r="K4">
            <v>-69546</v>
          </cell>
        </row>
        <row r="5">
          <cell r="O5">
            <v>51501935.340094924</v>
          </cell>
          <cell r="P5">
            <v>80265526.952195048</v>
          </cell>
          <cell r="Q5">
            <v>120722845.13823843</v>
          </cell>
          <cell r="R5">
            <v>686268904.51628685</v>
          </cell>
          <cell r="S5">
            <v>997037268.06162071</v>
          </cell>
          <cell r="U5">
            <v>660886405.69291937</v>
          </cell>
          <cell r="V5">
            <v>966228111.38097584</v>
          </cell>
          <cell r="W5">
            <v>1371244344.1167479</v>
          </cell>
          <cell r="X5">
            <v>8236227873.8509331</v>
          </cell>
          <cell r="Y5">
            <v>11773302178.150227</v>
          </cell>
          <cell r="Z5"/>
          <cell r="AA5">
            <v>712388341.0330143</v>
          </cell>
          <cell r="AB5">
            <v>1046493638.3331709</v>
          </cell>
          <cell r="AC5">
            <v>1491967189.2549863</v>
          </cell>
          <cell r="AD5">
            <v>8922496778.3672199</v>
          </cell>
          <cell r="AE5">
            <v>12770339446.211847</v>
          </cell>
        </row>
        <row r="6">
          <cell r="C6">
            <v>9989</v>
          </cell>
          <cell r="D6">
            <v>10015</v>
          </cell>
          <cell r="E6">
            <v>9972</v>
          </cell>
          <cell r="F6">
            <v>9878</v>
          </cell>
          <cell r="G6">
            <v>8615</v>
          </cell>
          <cell r="H6">
            <v>4335</v>
          </cell>
          <cell r="I6">
            <v>4104</v>
          </cell>
          <cell r="J6">
            <v>40925</v>
          </cell>
          <cell r="K6">
            <v>57531</v>
          </cell>
          <cell r="O6">
            <v>150804460.44925302</v>
          </cell>
          <cell r="P6">
            <v>637612611.31768501</v>
          </cell>
          <cell r="Q6">
            <v>1101488027.528307</v>
          </cell>
          <cell r="R6">
            <v>3964101479.2122908</v>
          </cell>
          <cell r="S6">
            <v>8930206997.320755</v>
          </cell>
          <cell r="U6">
            <v>420878553.94819015</v>
          </cell>
          <cell r="V6">
            <v>595991233.43706286</v>
          </cell>
          <cell r="W6">
            <v>846177822.21753073</v>
          </cell>
          <cell r="X6">
            <v>5119481957.9432135</v>
          </cell>
          <cell r="Y6">
            <v>7261894910.1402903</v>
          </cell>
          <cell r="Z6"/>
          <cell r="AA6">
            <v>571683014.39744318</v>
          </cell>
          <cell r="AB6">
            <v>1233603844.7547479</v>
          </cell>
          <cell r="AC6">
            <v>1947665849.7458377</v>
          </cell>
          <cell r="AD6">
            <v>9083583437.1555042</v>
          </cell>
          <cell r="AE6">
            <v>16192101907.461046</v>
          </cell>
        </row>
        <row r="7">
          <cell r="C7">
            <v>62417.32015107754</v>
          </cell>
          <cell r="D7">
            <v>62579.699474190922</v>
          </cell>
          <cell r="E7">
            <v>62311.220025179588</v>
          </cell>
          <cell r="F7">
            <v>61723.517588683993</v>
          </cell>
          <cell r="G7">
            <v>59250.923350366582</v>
          </cell>
          <cell r="H7">
            <v>49814.470413982075</v>
          </cell>
          <cell r="I7">
            <v>48296.777308746205</v>
          </cell>
          <cell r="J7">
            <v>94844.286454861867</v>
          </cell>
          <cell r="K7">
            <v>131197.88002666074</v>
          </cell>
          <cell r="O7">
            <v>161294772.05760771</v>
          </cell>
          <cell r="P7">
            <v>643476187.00986779</v>
          </cell>
          <cell r="Q7">
            <v>924933461.59414303</v>
          </cell>
          <cell r="R7">
            <v>4602635551.4757948</v>
          </cell>
          <cell r="S7">
            <v>7902129308.7994242</v>
          </cell>
          <cell r="U7">
            <v>434180921.37401217</v>
          </cell>
          <cell r="V7">
            <v>614861163.28077281</v>
          </cell>
          <cell r="W7">
            <v>873072403.86955893</v>
          </cell>
          <cell r="X7">
            <v>5281439433.3372087</v>
          </cell>
          <cell r="Y7">
            <v>7492282262.8713923</v>
          </cell>
          <cell r="Z7"/>
          <cell r="AA7">
            <v>595475693.43161988</v>
          </cell>
          <cell r="AB7">
            <v>1258337350.2906406</v>
          </cell>
          <cell r="AC7">
            <v>1798005865.463702</v>
          </cell>
          <cell r="AD7">
            <v>9884074984.8130035</v>
          </cell>
          <cell r="AE7">
            <v>15394411571.670816</v>
          </cell>
        </row>
        <row r="8">
          <cell r="C8">
            <v>76244</v>
          </cell>
          <cell r="D8">
            <v>76446</v>
          </cell>
          <cell r="E8">
            <v>76123</v>
          </cell>
          <cell r="F8">
            <v>75407</v>
          </cell>
          <cell r="G8">
            <v>57683</v>
          </cell>
          <cell r="H8">
            <v>28309</v>
          </cell>
          <cell r="I8">
            <v>22245</v>
          </cell>
          <cell r="J8">
            <v>370690</v>
          </cell>
          <cell r="K8">
            <v>514688</v>
          </cell>
          <cell r="O8">
            <v>145082311.47246647</v>
          </cell>
          <cell r="P8">
            <v>861333287.82293546</v>
          </cell>
          <cell r="Q8">
            <v>1032926083.692369</v>
          </cell>
          <cell r="R8">
            <v>5355269610.1790295</v>
          </cell>
          <cell r="S8">
            <v>9694444231.7907543</v>
          </cell>
          <cell r="U8">
            <v>350730946.74777216</v>
          </cell>
          <cell r="V8">
            <v>497677353.35526192</v>
          </cell>
          <cell r="W8">
            <v>707439489.1732049</v>
          </cell>
          <cell r="X8">
            <v>4273582133.036654</v>
          </cell>
          <cell r="Y8">
            <v>6069873250.6237068</v>
          </cell>
          <cell r="Z8"/>
          <cell r="AA8">
            <v>495813258.22023863</v>
          </cell>
          <cell r="AB8">
            <v>1359010641.1781974</v>
          </cell>
          <cell r="AC8">
            <v>1740365572.8655739</v>
          </cell>
          <cell r="AD8">
            <v>9628851743.215683</v>
          </cell>
          <cell r="AE8">
            <v>15764317482.414461</v>
          </cell>
        </row>
        <row r="9">
          <cell r="C9">
            <v>82907</v>
          </cell>
          <cell r="D9">
            <v>82415</v>
          </cell>
          <cell r="E9">
            <v>82674</v>
          </cell>
          <cell r="F9">
            <v>81941</v>
          </cell>
          <cell r="G9">
            <v>66312</v>
          </cell>
          <cell r="H9">
            <v>50680</v>
          </cell>
          <cell r="I9">
            <v>47457</v>
          </cell>
          <cell r="J9">
            <v>268711</v>
          </cell>
          <cell r="K9">
            <v>338548</v>
          </cell>
        </row>
        <row r="10">
          <cell r="C10">
            <v>159151</v>
          </cell>
          <cell r="D10">
            <v>158861</v>
          </cell>
          <cell r="E10">
            <v>158797</v>
          </cell>
          <cell r="F10">
            <v>157348</v>
          </cell>
          <cell r="G10">
            <v>123995</v>
          </cell>
          <cell r="H10">
            <v>78989</v>
          </cell>
          <cell r="I10">
            <v>69702</v>
          </cell>
          <cell r="J10">
            <v>639401</v>
          </cell>
          <cell r="K10">
            <v>853236</v>
          </cell>
          <cell r="O10">
            <v>165774085.68842816</v>
          </cell>
          <cell r="P10">
            <v>236050637.68911785</v>
          </cell>
          <cell r="Q10">
            <v>338604790.05608755</v>
          </cell>
          <cell r="R10">
            <v>2022760188.9002972</v>
          </cell>
          <cell r="S10">
            <v>2891802642.1172376</v>
          </cell>
          <cell r="U10">
            <v>33733461.379561305</v>
          </cell>
          <cell r="V10">
            <v>55727367.169186279</v>
          </cell>
          <cell r="W10">
            <v>89009403.02110678</v>
          </cell>
          <cell r="X10">
            <v>448896087.50151873</v>
          </cell>
          <cell r="Y10">
            <v>726767879.36009419</v>
          </cell>
          <cell r="Z10">
            <v>0</v>
          </cell>
          <cell r="AA10">
            <v>199507547.06798947</v>
          </cell>
          <cell r="AB10">
            <v>291778004.85830414</v>
          </cell>
          <cell r="AC10">
            <v>427614193.07719433</v>
          </cell>
          <cell r="AD10">
            <v>2471656276.4018159</v>
          </cell>
          <cell r="AE10">
            <v>3618570521.4773316</v>
          </cell>
        </row>
        <row r="11">
          <cell r="O11">
            <v>123992407.25565964</v>
          </cell>
          <cell r="P11">
            <v>209102090.04632652</v>
          </cell>
          <cell r="Q11">
            <v>342535880.44369471</v>
          </cell>
          <cell r="R11">
            <v>1667802173.2419033</v>
          </cell>
          <cell r="S11">
            <v>2763537923.8607502</v>
          </cell>
          <cell r="U11">
            <v>351910685.01851237</v>
          </cell>
          <cell r="V11">
            <v>556127289.4774369</v>
          </cell>
          <cell r="W11">
            <v>862672145.13859093</v>
          </cell>
          <cell r="X11">
            <v>4560480511.3317795</v>
          </cell>
          <cell r="Y11">
            <v>7128455802.178442</v>
          </cell>
          <cell r="Z11">
            <v>0</v>
          </cell>
          <cell r="AA11">
            <v>475903092.27417201</v>
          </cell>
          <cell r="AB11">
            <v>765229379.52376342</v>
          </cell>
          <cell r="AC11">
            <v>1205208025.5822856</v>
          </cell>
          <cell r="AD11">
            <v>6228282684.5736828</v>
          </cell>
          <cell r="AE11">
            <v>9891993726.0391922</v>
          </cell>
        </row>
        <row r="12">
          <cell r="O12">
            <v>264579421.77525267</v>
          </cell>
          <cell r="P12">
            <v>177756647.48486191</v>
          </cell>
          <cell r="Q12">
            <v>195543079.85743749</v>
          </cell>
          <cell r="R12">
            <v>1996160706.2206202</v>
          </cell>
          <cell r="S12">
            <v>1825854130.2622163</v>
          </cell>
          <cell r="U12">
            <v>35655259.94674889</v>
          </cell>
          <cell r="V12">
            <v>50710653.104841419</v>
          </cell>
          <cell r="W12">
            <v>72691697.755320832</v>
          </cell>
          <cell r="X12">
            <v>434707614.99406052</v>
          </cell>
          <cell r="Y12">
            <v>621010105.31459689</v>
          </cell>
          <cell r="Z12">
            <v>0</v>
          </cell>
          <cell r="AA12">
            <v>300234681.72200155</v>
          </cell>
          <cell r="AB12">
            <v>228467300.58970332</v>
          </cell>
          <cell r="AC12">
            <v>268234777.61275834</v>
          </cell>
          <cell r="AD12">
            <v>2430868321.2146807</v>
          </cell>
          <cell r="AE12">
            <v>2446864235.5768132</v>
          </cell>
        </row>
        <row r="13">
          <cell r="C13">
            <v>448739</v>
          </cell>
          <cell r="D13">
            <v>431743.36455460708</v>
          </cell>
          <cell r="E13">
            <v>392017.37047228985</v>
          </cell>
          <cell r="F13">
            <v>355946.68353628233</v>
          </cell>
          <cell r="G13">
            <v>396499.00826443511</v>
          </cell>
          <cell r="H13">
            <v>212143.48572328631</v>
          </cell>
          <cell r="I13">
            <v>173754.1262248065</v>
          </cell>
          <cell r="J13">
            <v>1462667.4354545816</v>
          </cell>
          <cell r="K13">
            <v>1863604.7675351424</v>
          </cell>
          <cell r="O13">
            <v>26260318.478357479</v>
          </cell>
          <cell r="P13">
            <v>154729494.00573799</v>
          </cell>
          <cell r="Q13">
            <v>386386874.75400734</v>
          </cell>
          <cell r="R13">
            <v>830967120.40744078</v>
          </cell>
          <cell r="S13">
            <v>2695239929.4114923</v>
          </cell>
          <cell r="U13">
            <v>11249067.593239181</v>
          </cell>
          <cell r="V13">
            <v>29348273.856967423</v>
          </cell>
          <cell r="W13">
            <v>48253019.226507224</v>
          </cell>
          <cell r="X13">
            <v>206400630.89832199</v>
          </cell>
          <cell r="Y13">
            <v>395220217.54758906</v>
          </cell>
          <cell r="Z13">
            <v>0</v>
          </cell>
          <cell r="AA13">
            <v>37509386.07159666</v>
          </cell>
          <cell r="AB13">
            <v>184077767.86270541</v>
          </cell>
          <cell r="AC13">
            <v>434639893.98051459</v>
          </cell>
          <cell r="AD13">
            <v>1037367751.3057628</v>
          </cell>
          <cell r="AE13">
            <v>3090460146.9590812</v>
          </cell>
        </row>
        <row r="14">
          <cell r="C14">
            <v>69715</v>
          </cell>
          <cell r="D14">
            <v>67074.599399482628</v>
          </cell>
          <cell r="E14">
            <v>60902.865546510759</v>
          </cell>
          <cell r="F14">
            <v>55299.011324471299</v>
          </cell>
          <cell r="G14">
            <v>55297.591663881038</v>
          </cell>
          <cell r="H14">
            <v>21157.562061834531</v>
          </cell>
          <cell r="I14">
            <v>10425.24757348839</v>
          </cell>
          <cell r="J14">
            <v>321477.4477912545</v>
          </cell>
          <cell r="K14">
            <v>432137.92538962001</v>
          </cell>
          <cell r="O14">
            <v>25816101.726936273</v>
          </cell>
          <cell r="P14">
            <v>173518215.7086989</v>
          </cell>
          <cell r="Q14">
            <v>428882176.55810922</v>
          </cell>
          <cell r="R14">
            <v>875536833.33279741</v>
          </cell>
          <cell r="S14">
            <v>3002451512.4783945</v>
          </cell>
          <cell r="U14">
            <v>10461632.861712439</v>
          </cell>
          <cell r="V14">
            <v>27293894.686979704</v>
          </cell>
          <cell r="W14">
            <v>44875307.88065172</v>
          </cell>
          <cell r="X14">
            <v>191952586.73543945</v>
          </cell>
          <cell r="Y14">
            <v>367554802.31925786</v>
          </cell>
          <cell r="Z14">
            <v>0</v>
          </cell>
          <cell r="AA14">
            <v>36277734.588648714</v>
          </cell>
          <cell r="AB14">
            <v>200812110.39567861</v>
          </cell>
          <cell r="AC14">
            <v>473757484.43876094</v>
          </cell>
          <cell r="AD14">
            <v>1067489420.0682368</v>
          </cell>
          <cell r="AE14">
            <v>3370006314.7976522</v>
          </cell>
        </row>
        <row r="15">
          <cell r="C15">
            <v>48306</v>
          </cell>
          <cell r="D15">
            <v>60272</v>
          </cell>
          <cell r="E15">
            <v>63613</v>
          </cell>
          <cell r="F15">
            <v>63488</v>
          </cell>
          <cell r="G15">
            <v>30136</v>
          </cell>
          <cell r="H15">
            <v>14300.901818181819</v>
          </cell>
          <cell r="I15">
            <v>12657.120000000004</v>
          </cell>
          <cell r="J15">
            <v>397240.49090909085</v>
          </cell>
          <cell r="K15">
            <v>500714.89090909087</v>
          </cell>
        </row>
        <row r="16">
          <cell r="C16">
            <v>13471</v>
          </cell>
          <cell r="D16">
            <v>25292</v>
          </cell>
          <cell r="E16">
            <v>50343</v>
          </cell>
          <cell r="F16">
            <v>59636</v>
          </cell>
          <cell r="G16">
            <v>5223.6551607100428</v>
          </cell>
          <cell r="H16">
            <v>3582.2831145799933</v>
          </cell>
          <cell r="I16">
            <v>5239.1925521254261</v>
          </cell>
          <cell r="J16">
            <v>334145.30862354976</v>
          </cell>
          <cell r="K16">
            <v>505787.62166647293</v>
          </cell>
        </row>
        <row r="17">
          <cell r="C17">
            <v>78844</v>
          </cell>
          <cell r="D17">
            <v>87545.406234856928</v>
          </cell>
          <cell r="E17">
            <v>105439.2448627064</v>
          </cell>
          <cell r="F17">
            <v>108935.83094350751</v>
          </cell>
          <cell r="G17">
            <v>57362.262696103418</v>
          </cell>
          <cell r="H17">
            <v>23448.517215507738</v>
          </cell>
          <cell r="I17">
            <v>14846.81457533594</v>
          </cell>
          <cell r="J17">
            <v>621401.68546112115</v>
          </cell>
          <cell r="K17">
            <v>888969.31974239147</v>
          </cell>
        </row>
        <row r="18">
          <cell r="C18">
            <v>310401.32015107753</v>
          </cell>
          <cell r="D18">
            <v>319001.10570904787</v>
          </cell>
          <cell r="E18">
            <v>336519.46488788596</v>
          </cell>
          <cell r="F18">
            <v>337885.34853219148</v>
          </cell>
          <cell r="G18">
            <v>249223.18604647001</v>
          </cell>
          <cell r="H18">
            <v>156586.98762948983</v>
          </cell>
          <cell r="I18">
            <v>136949.59188408215</v>
          </cell>
          <cell r="J18">
            <v>1396571.9719159831</v>
          </cell>
          <cell r="K18">
            <v>1930934.1997690522</v>
          </cell>
        </row>
        <row r="38">
          <cell r="C38">
            <v>541715489.13440001</v>
          </cell>
          <cell r="D38">
            <v>552770907.27999997</v>
          </cell>
          <cell r="E38">
            <v>606607421.12</v>
          </cell>
          <cell r="F38">
            <v>653318339.36000001</v>
          </cell>
          <cell r="G38">
            <v>552770907.27999997</v>
          </cell>
          <cell r="H38">
            <v>606607421.12</v>
          </cell>
          <cell r="I38">
            <v>653318339.36000001</v>
          </cell>
        </row>
      </sheetData>
      <sheetData sheetId="6">
        <row r="1">
          <cell r="C1">
            <v>1</v>
          </cell>
        </row>
        <row r="4">
          <cell r="C4">
            <v>6536562</v>
          </cell>
          <cell r="D4">
            <v>7243504</v>
          </cell>
          <cell r="E4">
            <v>9306061</v>
          </cell>
          <cell r="F4">
            <v>12148888</v>
          </cell>
          <cell r="G4">
            <v>6258309</v>
          </cell>
          <cell r="H4">
            <v>5056891</v>
          </cell>
          <cell r="I4">
            <v>4976248</v>
          </cell>
          <cell r="J4">
            <v>26819625</v>
          </cell>
          <cell r="K4">
            <v>61091512</v>
          </cell>
        </row>
        <row r="5">
          <cell r="O5">
            <v>31724208.697943404</v>
          </cell>
          <cell r="P5">
            <v>190269212.55962735</v>
          </cell>
          <cell r="Q5">
            <v>404255644.9370417</v>
          </cell>
          <cell r="R5">
            <v>1039791763.2633383</v>
          </cell>
          <cell r="S5">
            <v>3168779454.8127337</v>
          </cell>
          <cell r="U5">
            <v>37094843.315599948</v>
          </cell>
          <cell r="V5">
            <v>64220676.584271491</v>
          </cell>
          <cell r="W5">
            <v>112904631.15670604</v>
          </cell>
          <cell r="X5">
            <v>505694766.38081217</v>
          </cell>
          <cell r="Y5">
            <v>877685819.00010586</v>
          </cell>
          <cell r="Z5"/>
          <cell r="AA5">
            <v>68819052.013543352</v>
          </cell>
          <cell r="AB5">
            <v>254489889.14389884</v>
          </cell>
          <cell r="AC5">
            <v>517160276.09374774</v>
          </cell>
          <cell r="AD5">
            <v>1545486529.6441505</v>
          </cell>
          <cell r="AE5">
            <v>4046465273.8128395</v>
          </cell>
        </row>
        <row r="6">
          <cell r="C6">
            <v>41180</v>
          </cell>
          <cell r="D6">
            <v>45634</v>
          </cell>
          <cell r="E6">
            <v>58628</v>
          </cell>
          <cell r="F6">
            <v>76538</v>
          </cell>
          <cell r="G6">
            <v>29534</v>
          </cell>
          <cell r="H6">
            <v>13727</v>
          </cell>
          <cell r="I6">
            <v>13409</v>
          </cell>
          <cell r="J6">
            <v>336670</v>
          </cell>
          <cell r="K6">
            <v>553352</v>
          </cell>
          <cell r="O6">
            <v>155245555.89519507</v>
          </cell>
          <cell r="P6">
            <v>363202384.0121572</v>
          </cell>
          <cell r="Q6">
            <v>520658926.52411997</v>
          </cell>
          <cell r="R6">
            <v>2825432659.4006729</v>
          </cell>
          <cell r="S6">
            <v>4155870978.6556344</v>
          </cell>
          <cell r="U6">
            <v>132097736.67492503</v>
          </cell>
          <cell r="V6">
            <v>248428428.2142323</v>
          </cell>
          <cell r="W6">
            <v>465757485.03624201</v>
          </cell>
          <cell r="X6">
            <v>1892628898.0768402</v>
          </cell>
          <cell r="Y6">
            <v>3525739251.1883864</v>
          </cell>
          <cell r="Z6"/>
          <cell r="AA6">
            <v>287343292.5701201</v>
          </cell>
          <cell r="AB6">
            <v>611630812.22638953</v>
          </cell>
          <cell r="AC6">
            <v>986416411.56036198</v>
          </cell>
          <cell r="AD6">
            <v>4718061557.4775133</v>
          </cell>
          <cell r="AE6">
            <v>7681610229.8440208</v>
          </cell>
        </row>
        <row r="7">
          <cell r="C7">
            <v>271051.52000077214</v>
          </cell>
          <cell r="D7">
            <v>300366.80127595708</v>
          </cell>
          <cell r="E7">
            <v>385894.79786890076</v>
          </cell>
          <cell r="F7">
            <v>503778.56647861906</v>
          </cell>
          <cell r="G7">
            <v>209353.2141132848</v>
          </cell>
          <cell r="H7">
            <v>128961.67180046736</v>
          </cell>
          <cell r="I7">
            <v>125257.32184585079</v>
          </cell>
          <cell r="J7">
            <v>1860303.2960069631</v>
          </cell>
          <cell r="K7">
            <v>3292468.8397915293</v>
          </cell>
          <cell r="O7">
            <v>172602922.75105077</v>
          </cell>
          <cell r="P7">
            <v>176647607.2319538</v>
          </cell>
          <cell r="Q7">
            <v>48449027.705185294</v>
          </cell>
          <cell r="R7">
            <v>2147398920.4982605</v>
          </cell>
          <cell r="S7">
            <v>754053820.07004356</v>
          </cell>
          <cell r="U7">
            <v>193564330.93696254</v>
          </cell>
          <cell r="V7">
            <v>370739974.85704178</v>
          </cell>
          <cell r="W7">
            <v>703479539.41876209</v>
          </cell>
          <cell r="X7">
            <v>2804916243.7254448</v>
          </cell>
          <cell r="Y7">
            <v>5300037487.9794369</v>
          </cell>
          <cell r="Z7"/>
          <cell r="AA7">
            <v>366167253.68801332</v>
          </cell>
          <cell r="AB7">
            <v>547387582.08899558</v>
          </cell>
          <cell r="AC7">
            <v>751928567.12394738</v>
          </cell>
          <cell r="AD7">
            <v>4952315164.2237053</v>
          </cell>
          <cell r="AE7">
            <v>6054091308.0494804</v>
          </cell>
        </row>
        <row r="8">
          <cell r="C8">
            <v>263145</v>
          </cell>
          <cell r="D8">
            <v>291598</v>
          </cell>
          <cell r="E8">
            <v>374597</v>
          </cell>
          <cell r="F8">
            <v>489034</v>
          </cell>
          <cell r="G8">
            <v>168872</v>
          </cell>
          <cell r="H8">
            <v>58844</v>
          </cell>
          <cell r="I8">
            <v>40887</v>
          </cell>
          <cell r="J8">
            <v>2379763</v>
          </cell>
          <cell r="K8">
            <v>3903552</v>
          </cell>
          <cell r="O8">
            <v>105209948.99881124</v>
          </cell>
          <cell r="P8">
            <v>392945199.23516685</v>
          </cell>
          <cell r="Q8">
            <v>227884032.6324017</v>
          </cell>
          <cell r="R8">
            <v>2941699157.2489996</v>
          </cell>
          <cell r="S8">
            <v>2800694935.5105629</v>
          </cell>
          <cell r="U8">
            <v>176106100.4740119</v>
          </cell>
          <cell r="V8">
            <v>334124351.58741003</v>
          </cell>
          <cell r="W8">
            <v>625284612.38828182</v>
          </cell>
          <cell r="X8">
            <v>2538382957.2432985</v>
          </cell>
          <cell r="Y8">
            <v>4738133630.2471218</v>
          </cell>
          <cell r="Z8"/>
          <cell r="AA8">
            <v>281316049.47282314</v>
          </cell>
          <cell r="AB8">
            <v>727069550.82257688</v>
          </cell>
          <cell r="AC8">
            <v>853168645.02068353</v>
          </cell>
          <cell r="AD8">
            <v>5480082114.4922981</v>
          </cell>
          <cell r="AE8">
            <v>7538828565.7576847</v>
          </cell>
        </row>
        <row r="9">
          <cell r="C9">
            <v>559261</v>
          </cell>
          <cell r="D9">
            <v>619705</v>
          </cell>
          <cell r="E9">
            <v>794207</v>
          </cell>
          <cell r="F9">
            <v>1034538</v>
          </cell>
          <cell r="G9">
            <v>287974</v>
          </cell>
          <cell r="H9">
            <v>158064</v>
          </cell>
          <cell r="I9">
            <v>131177</v>
          </cell>
          <cell r="J9">
            <v>5075811</v>
          </cell>
          <cell r="K9">
            <v>7871631</v>
          </cell>
        </row>
        <row r="10">
          <cell r="C10">
            <v>822406</v>
          </cell>
          <cell r="D10">
            <v>911303</v>
          </cell>
          <cell r="E10">
            <v>1168804</v>
          </cell>
          <cell r="F10">
            <v>1523572</v>
          </cell>
          <cell r="G10">
            <v>456846</v>
          </cell>
          <cell r="H10">
            <v>216908</v>
          </cell>
          <cell r="I10">
            <v>172064</v>
          </cell>
          <cell r="J10">
            <v>7455574</v>
          </cell>
          <cell r="K10">
            <v>11775183</v>
          </cell>
          <cell r="O10">
            <v>251553897.0485419</v>
          </cell>
          <cell r="P10">
            <v>346671596.02499497</v>
          </cell>
          <cell r="Q10">
            <v>479543039.22695732</v>
          </cell>
          <cell r="R10">
            <v>3020720091.0358357</v>
          </cell>
          <cell r="S10">
            <v>4129941243.2587595</v>
          </cell>
          <cell r="U10">
            <v>167168203.30919647</v>
          </cell>
          <cell r="V10">
            <v>292525102.22931182</v>
          </cell>
          <cell r="W10">
            <v>524112785.02008474</v>
          </cell>
          <cell r="X10">
            <v>2289580744.7217422</v>
          </cell>
          <cell r="Y10">
            <v>4042165056.6596584</v>
          </cell>
          <cell r="Z10">
            <v>0</v>
          </cell>
          <cell r="AA10">
            <v>418722100.35773838</v>
          </cell>
          <cell r="AB10">
            <v>639196698.25430679</v>
          </cell>
          <cell r="AC10">
            <v>1003655824.2470421</v>
          </cell>
          <cell r="AD10">
            <v>5310300835.7575779</v>
          </cell>
          <cell r="AE10">
            <v>8172106299.9184179</v>
          </cell>
        </row>
        <row r="11">
          <cell r="O11">
            <v>478727552.59594178</v>
          </cell>
          <cell r="P11">
            <v>695393152.22420657</v>
          </cell>
          <cell r="Q11">
            <v>1019227797.9219468</v>
          </cell>
          <cell r="R11">
            <v>5932697900.6490831</v>
          </cell>
          <cell r="S11">
            <v>8541568176.0215797</v>
          </cell>
          <cell r="U11">
            <v>550551106.49128127</v>
          </cell>
          <cell r="V11">
            <v>969631550.79910219</v>
          </cell>
          <cell r="W11">
            <v>1745965936.5491154</v>
          </cell>
          <cell r="X11">
            <v>7569686497.6518583</v>
          </cell>
          <cell r="Y11">
            <v>13438190641.768703</v>
          </cell>
          <cell r="Z11">
            <v>0</v>
          </cell>
          <cell r="AA11">
            <v>1029278659.0872231</v>
          </cell>
          <cell r="AB11">
            <v>1665024703.0233088</v>
          </cell>
          <cell r="AC11">
            <v>2765193734.4710622</v>
          </cell>
          <cell r="AD11">
            <v>13502384398.300941</v>
          </cell>
          <cell r="AE11">
            <v>21979758817.790283</v>
          </cell>
        </row>
        <row r="12">
          <cell r="O12">
            <v>101110318.81168023</v>
          </cell>
          <cell r="P12">
            <v>67583034.004907757</v>
          </cell>
          <cell r="Q12">
            <v>84662811.066984981</v>
          </cell>
          <cell r="R12">
            <v>743747486.90513003</v>
          </cell>
          <cell r="S12">
            <v>733048390.32688403</v>
          </cell>
          <cell r="U12">
            <v>32391011.31317769</v>
          </cell>
          <cell r="V12">
            <v>42869107.025780104</v>
          </cell>
          <cell r="W12">
            <v>57768104.251644403</v>
          </cell>
          <cell r="X12">
            <v>379087141.53473961</v>
          </cell>
          <cell r="Y12">
            <v>505118477.55133343</v>
          </cell>
          <cell r="Z12">
            <v>0</v>
          </cell>
          <cell r="AA12">
            <v>133501330.12485792</v>
          </cell>
          <cell r="AB12">
            <v>110452141.03068785</v>
          </cell>
          <cell r="AC12">
            <v>142430915.31862938</v>
          </cell>
          <cell r="AD12">
            <v>1122834628.4398696</v>
          </cell>
          <cell r="AE12">
            <v>1238166867.8782175</v>
          </cell>
        </row>
        <row r="13">
          <cell r="C13">
            <v>193073</v>
          </cell>
          <cell r="D13">
            <v>197690.50428198482</v>
          </cell>
          <cell r="E13">
            <v>209723.1974644819</v>
          </cell>
          <cell r="F13">
            <v>222488.27638169084</v>
          </cell>
          <cell r="G13">
            <v>181552.50393243504</v>
          </cell>
          <cell r="H13">
            <v>113493.46610214359</v>
          </cell>
          <cell r="I13">
            <v>108606.87245038891</v>
          </cell>
          <cell r="J13">
            <v>737776.59597807971</v>
          </cell>
          <cell r="K13">
            <v>1087058.0835196825</v>
          </cell>
          <cell r="O13">
            <v>227097232.44847736</v>
          </cell>
          <cell r="P13">
            <v>759714131.81676924</v>
          </cell>
          <cell r="Q13">
            <v>1417202634.1029904</v>
          </cell>
          <cell r="R13">
            <v>4876433902.8584805</v>
          </cell>
          <cell r="S13">
            <v>10920611271.397165</v>
          </cell>
          <cell r="U13">
            <v>138157350.5880774</v>
          </cell>
          <cell r="V13">
            <v>224637593.6719048</v>
          </cell>
          <cell r="W13">
            <v>390236823.39324951</v>
          </cell>
          <cell r="X13">
            <v>1816950877.9016271</v>
          </cell>
          <cell r="Y13">
            <v>3044559094.6561317</v>
          </cell>
          <cell r="Z13">
            <v>0</v>
          </cell>
          <cell r="AA13">
            <v>365254583.03655475</v>
          </cell>
          <cell r="AB13">
            <v>984351725.48867404</v>
          </cell>
          <cell r="AC13">
            <v>1807439457.4962399</v>
          </cell>
          <cell r="AD13">
            <v>6693384780.760108</v>
          </cell>
          <cell r="AE13">
            <v>13965170366.053297</v>
          </cell>
        </row>
        <row r="14">
          <cell r="C14">
            <v>54506.000000000007</v>
          </cell>
          <cell r="D14">
            <v>55809.557143639271</v>
          </cell>
          <cell r="E14">
            <v>59206.479419696443</v>
          </cell>
          <cell r="F14">
            <v>62810.159848660565</v>
          </cell>
          <cell r="G14">
            <v>39160</v>
          </cell>
          <cell r="H14">
            <v>17322.305720602923</v>
          </cell>
          <cell r="I14">
            <v>6516.4123470233344</v>
          </cell>
          <cell r="J14">
            <v>321150.29403697164</v>
          </cell>
          <cell r="K14">
            <v>501678.77672209754</v>
          </cell>
          <cell r="O14">
            <v>224774812.91978583</v>
          </cell>
          <cell r="P14">
            <v>864925283.87277293</v>
          </cell>
          <cell r="Q14">
            <v>1607188762.9151795</v>
          </cell>
          <cell r="R14">
            <v>5197973835.1504917</v>
          </cell>
          <cell r="S14">
            <v>12396943545.679731</v>
          </cell>
          <cell r="U14">
            <v>128486336.04691198</v>
          </cell>
          <cell r="V14">
            <v>208912962.11487147</v>
          </cell>
          <cell r="W14">
            <v>362920245.75572205</v>
          </cell>
          <cell r="X14">
            <v>1689764316.4485133</v>
          </cell>
          <cell r="Y14">
            <v>2831439958.0302029</v>
          </cell>
          <cell r="Z14">
            <v>0</v>
          </cell>
          <cell r="AA14">
            <v>353261148.96669781</v>
          </cell>
          <cell r="AB14">
            <v>1073838245.9876444</v>
          </cell>
          <cell r="AC14">
            <v>1970109008.6709015</v>
          </cell>
          <cell r="AD14">
            <v>6887738151.5990047</v>
          </cell>
          <cell r="AE14">
            <v>15228383503.709934</v>
          </cell>
        </row>
        <row r="15">
          <cell r="C15">
            <v>347940</v>
          </cell>
          <cell r="D15">
            <v>361439</v>
          </cell>
          <cell r="E15">
            <v>467093</v>
          </cell>
          <cell r="F15">
            <v>610168</v>
          </cell>
          <cell r="G15">
            <v>180719.5</v>
          </cell>
          <cell r="H15">
            <v>85759.617272727279</v>
          </cell>
          <cell r="I15">
            <v>75902.190000000031</v>
          </cell>
          <cell r="J15">
            <v>2810264.4136363636</v>
          </cell>
          <cell r="K15">
            <v>4577995.9636363629</v>
          </cell>
        </row>
        <row r="16">
          <cell r="C16">
            <v>222041</v>
          </cell>
          <cell r="D16">
            <v>267498</v>
          </cell>
          <cell r="E16">
            <v>336839</v>
          </cell>
          <cell r="F16">
            <v>422266</v>
          </cell>
          <cell r="G16">
            <v>68687.774734648367</v>
          </cell>
          <cell r="H16">
            <v>29232.673718628612</v>
          </cell>
          <cell r="I16">
            <v>34283.189542374064</v>
          </cell>
          <cell r="J16">
            <v>2532082.7577336151</v>
          </cell>
          <cell r="K16">
            <v>3477945.6836949871</v>
          </cell>
        </row>
        <row r="17">
          <cell r="C17">
            <v>255782</v>
          </cell>
          <cell r="D17">
            <v>299031.46149231173</v>
          </cell>
          <cell r="E17">
            <v>366307.73364718759</v>
          </cell>
          <cell r="F17">
            <v>448653.39460710151</v>
          </cell>
          <cell r="G17">
            <v>99749.841861158595</v>
          </cell>
          <cell r="H17">
            <v>43059.319938113666</v>
          </cell>
          <cell r="I17">
            <v>37736.09466193393</v>
          </cell>
          <cell r="J17">
            <v>2638993.2143468708</v>
          </cell>
          <cell r="K17">
            <v>3680807.6158280601</v>
          </cell>
        </row>
        <row r="18">
          <cell r="C18">
            <v>1390419.5200007721</v>
          </cell>
          <cell r="D18">
            <v>1556335.2627682688</v>
          </cell>
          <cell r="E18">
            <v>1979634.5315160882</v>
          </cell>
          <cell r="F18">
            <v>2552541.9610857209</v>
          </cell>
          <cell r="G18">
            <v>795483.05597444344</v>
          </cell>
          <cell r="H18">
            <v>402655.99173858104</v>
          </cell>
          <cell r="I18">
            <v>348466.41650778474</v>
          </cell>
          <cell r="J18">
            <v>12291540.510353833</v>
          </cell>
          <cell r="K18">
            <v>19301811.455619588</v>
          </cell>
        </row>
        <row r="38">
          <cell r="C38">
            <v>983652178.29900002</v>
          </cell>
          <cell r="D38">
            <v>1003726712.5500001</v>
          </cell>
          <cell r="E38">
            <v>1211704832.9000001</v>
          </cell>
          <cell r="F38">
            <v>1363758388.6500001</v>
          </cell>
          <cell r="G38">
            <v>865599183.30000007</v>
          </cell>
          <cell r="H38">
            <v>649206993.03999996</v>
          </cell>
          <cell r="I38">
            <v>563019518.25</v>
          </cell>
        </row>
      </sheetData>
      <sheetData sheetId="7">
        <row r="38">
          <cell r="C38">
            <v>5001139046.3593998</v>
          </cell>
          <cell r="D38">
            <v>5103203108.5300007</v>
          </cell>
          <cell r="E38">
            <v>5743830544.8999996</v>
          </cell>
          <cell r="F38">
            <v>6294407377.0100002</v>
          </cell>
          <cell r="G38">
            <v>4396519737.5800009</v>
          </cell>
          <cell r="H38">
            <v>4402222204.5599995</v>
          </cell>
          <cell r="I38">
            <v>4644732652.6100006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H10" sqref="H10"/>
    </sheetView>
  </sheetViews>
  <sheetFormatPr defaultRowHeight="15" x14ac:dyDescent="0.25"/>
  <sheetData>
    <row r="1" spans="1:2" ht="18.75" x14ac:dyDescent="0.3">
      <c r="A1" s="180" t="s">
        <v>179</v>
      </c>
    </row>
    <row r="3" spans="1:2" x14ac:dyDescent="0.25">
      <c r="A3" t="s">
        <v>180</v>
      </c>
    </row>
    <row r="4" spans="1:2" x14ac:dyDescent="0.25">
      <c r="A4" t="s">
        <v>192</v>
      </c>
    </row>
    <row r="5" spans="1:2" s="45" customFormat="1" x14ac:dyDescent="0.25"/>
    <row r="6" spans="1:2" x14ac:dyDescent="0.25">
      <c r="A6" s="45" t="s">
        <v>191</v>
      </c>
    </row>
    <row r="7" spans="1:2" s="45" customFormat="1" x14ac:dyDescent="0.25"/>
    <row r="8" spans="1:2" x14ac:dyDescent="0.25">
      <c r="A8" t="s">
        <v>181</v>
      </c>
    </row>
    <row r="9" spans="1:2" x14ac:dyDescent="0.25">
      <c r="A9" t="s">
        <v>182</v>
      </c>
    </row>
    <row r="11" spans="1:2" x14ac:dyDescent="0.25">
      <c r="A11" t="s">
        <v>183</v>
      </c>
    </row>
    <row r="12" spans="1:2" x14ac:dyDescent="0.25">
      <c r="B12" t="s">
        <v>189</v>
      </c>
    </row>
    <row r="13" spans="1:2" x14ac:dyDescent="0.25">
      <c r="B13" t="s">
        <v>184</v>
      </c>
    </row>
    <row r="14" spans="1:2" x14ac:dyDescent="0.25">
      <c r="B14" t="s">
        <v>186</v>
      </c>
    </row>
    <row r="15" spans="1:2" x14ac:dyDescent="0.25">
      <c r="B15" t="s">
        <v>185</v>
      </c>
    </row>
    <row r="16" spans="1:2" x14ac:dyDescent="0.25">
      <c r="B16" t="s">
        <v>188</v>
      </c>
    </row>
    <row r="18" spans="1:1" x14ac:dyDescent="0.25">
      <c r="A18" t="s">
        <v>187</v>
      </c>
    </row>
    <row r="19" spans="1:1" x14ac:dyDescent="0.25">
      <c r="A19" t="s">
        <v>190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38"/>
  <sheetViews>
    <sheetView topLeftCell="O4" workbookViewId="0">
      <selection activeCell="W20" sqref="W20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1.7109375" customWidth="1"/>
    <col min="6" max="6" width="11.140625" customWidth="1"/>
    <col min="7" max="7" width="10.28515625" customWidth="1"/>
    <col min="8" max="9" width="9.5703125" bestFit="1" customWidth="1"/>
    <col min="10" max="10" width="11.28515625" customWidth="1"/>
    <col min="11" max="11" width="11.140625" customWidth="1"/>
    <col min="14" max="14" width="28.85546875" bestFit="1" customWidth="1"/>
    <col min="15" max="15" width="15.28515625" bestFit="1" customWidth="1"/>
    <col min="16" max="16" width="14.28515625" bestFit="1" customWidth="1"/>
    <col min="17" max="17" width="16.28515625" bestFit="1" customWidth="1"/>
    <col min="18" max="19" width="15.28515625" bestFit="1" customWidth="1"/>
    <col min="20" max="20" width="1.7109375" customWidth="1"/>
    <col min="21" max="21" width="12.85546875" bestFit="1" customWidth="1"/>
    <col min="22" max="23" width="12.5703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64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277568</v>
      </c>
      <c r="D4" s="6">
        <v>313181</v>
      </c>
      <c r="E4" s="6">
        <v>349238</v>
      </c>
      <c r="F4" s="6">
        <v>373241</v>
      </c>
      <c r="G4" s="6">
        <v>236458</v>
      </c>
      <c r="H4" s="6">
        <v>229722</v>
      </c>
      <c r="I4" s="6">
        <v>223403</v>
      </c>
      <c r="J4" s="6">
        <v>1112569</v>
      </c>
      <c r="K4" s="6">
        <v>1331449</v>
      </c>
      <c r="M4" t="s">
        <v>13</v>
      </c>
    </row>
    <row r="5" spans="1:31" x14ac:dyDescent="0.25">
      <c r="B5" t="s">
        <v>15</v>
      </c>
      <c r="C5" s="27">
        <v>3.77</v>
      </c>
      <c r="D5" s="7">
        <v>3.77</v>
      </c>
      <c r="E5" s="7">
        <v>3.77</v>
      </c>
      <c r="F5" s="7">
        <v>3.77</v>
      </c>
      <c r="G5" s="7">
        <v>2.82</v>
      </c>
      <c r="H5" s="7">
        <v>2.5</v>
      </c>
      <c r="I5" s="7">
        <v>2.5</v>
      </c>
      <c r="J5" s="6"/>
      <c r="K5" s="6"/>
      <c r="N5" t="s">
        <v>16</v>
      </c>
      <c r="O5" s="8">
        <v>219213.92144547426</v>
      </c>
      <c r="P5" s="8">
        <v>322835.37043452077</v>
      </c>
      <c r="Q5" s="8">
        <v>331090.62705949484</v>
      </c>
      <c r="R5" s="8">
        <v>2990638.0612590313</v>
      </c>
      <c r="S5" s="8">
        <v>3294859.59564358</v>
      </c>
      <c r="T5" s="15"/>
      <c r="U5" s="8">
        <v>613227.57111995481</v>
      </c>
      <c r="V5" s="8">
        <v>811069.92778813001</v>
      </c>
      <c r="W5" s="8">
        <v>1081759.5925550736</v>
      </c>
      <c r="X5" s="8">
        <v>7185446.3329057265</v>
      </c>
      <c r="Y5" s="8">
        <v>9489197.755273018</v>
      </c>
      <c r="Z5" s="15"/>
      <c r="AA5" s="8">
        <v>832441.49256542907</v>
      </c>
      <c r="AB5" s="8">
        <v>1133905.2982226508</v>
      </c>
      <c r="AC5" s="8">
        <v>1412850.2196145684</v>
      </c>
      <c r="AD5" s="8">
        <v>10176084.394164758</v>
      </c>
      <c r="AE5" s="8">
        <v>12784057.350916598</v>
      </c>
    </row>
    <row r="6" spans="1:31" x14ac:dyDescent="0.25">
      <c r="B6" t="s">
        <v>17</v>
      </c>
      <c r="C6" s="23">
        <v>2955</v>
      </c>
      <c r="D6" s="6">
        <v>3335</v>
      </c>
      <c r="E6" s="6">
        <v>3719</v>
      </c>
      <c r="F6" s="6">
        <v>3974</v>
      </c>
      <c r="G6" s="6">
        <v>2647</v>
      </c>
      <c r="H6" s="6">
        <v>1133</v>
      </c>
      <c r="I6" s="6">
        <v>974</v>
      </c>
      <c r="J6" s="6">
        <v>18302</v>
      </c>
      <c r="K6" s="6">
        <v>28007</v>
      </c>
      <c r="N6" t="s">
        <v>18</v>
      </c>
      <c r="O6" s="8">
        <v>810476.01156349597</v>
      </c>
      <c r="P6" s="8">
        <v>5593062.7964951098</v>
      </c>
      <c r="Q6" s="8">
        <v>8521801.7242217511</v>
      </c>
      <c r="R6" s="8">
        <v>31658032.479158629</v>
      </c>
      <c r="S6" s="8">
        <v>73995335.174942359</v>
      </c>
      <c r="T6" s="15"/>
      <c r="U6" s="8">
        <v>1680254.1270674726</v>
      </c>
      <c r="V6" s="8">
        <v>2132787.6687249378</v>
      </c>
      <c r="W6" s="8">
        <v>2673925.9213928655</v>
      </c>
      <c r="X6" s="8">
        <v>19488161.743655328</v>
      </c>
      <c r="Y6" s="8">
        <v>23841110.948913347</v>
      </c>
      <c r="Z6" s="15"/>
      <c r="AA6" s="8">
        <v>2490730.1386309685</v>
      </c>
      <c r="AB6" s="8">
        <v>7725850.4652200472</v>
      </c>
      <c r="AC6" s="8">
        <v>11195727.645614617</v>
      </c>
      <c r="AD6" s="8">
        <v>51146194.222813956</v>
      </c>
      <c r="AE6" s="8">
        <v>97836446.12385571</v>
      </c>
    </row>
    <row r="7" spans="1:31" x14ac:dyDescent="0.25">
      <c r="B7" t="s">
        <v>19</v>
      </c>
      <c r="C7" s="28">
        <v>8324.9939435888573</v>
      </c>
      <c r="D7" s="9">
        <v>9393.3379477418239</v>
      </c>
      <c r="E7" s="9">
        <v>10474.234296591107</v>
      </c>
      <c r="F7" s="9">
        <v>11193.902059179789</v>
      </c>
      <c r="G7" s="9">
        <v>7900.7129686539638</v>
      </c>
      <c r="H7" s="9">
        <v>5419.9508297480024</v>
      </c>
      <c r="I7" s="9">
        <v>4847.2034419176398</v>
      </c>
      <c r="J7" s="9">
        <v>37670.573627060156</v>
      </c>
      <c r="K7" s="9">
        <v>57081.007926352679</v>
      </c>
      <c r="N7" t="s">
        <v>20</v>
      </c>
      <c r="O7" s="8">
        <v>2866757.8321977137</v>
      </c>
      <c r="P7" s="8">
        <v>2053604.2850242872</v>
      </c>
      <c r="Q7" s="8">
        <v>1239110.1088468861</v>
      </c>
      <c r="R7" s="8">
        <v>20563860.299595699</v>
      </c>
      <c r="S7" s="8">
        <v>17086596.36091423</v>
      </c>
      <c r="T7" s="15"/>
      <c r="U7" s="8">
        <v>7726481.6662759511</v>
      </c>
      <c r="V7" s="8">
        <v>9807373.2438226696</v>
      </c>
      <c r="W7" s="8">
        <v>12295742.077866832</v>
      </c>
      <c r="X7" s="8">
        <v>89614188.324346557</v>
      </c>
      <c r="Y7" s="8">
        <v>109630729.89499341</v>
      </c>
      <c r="Z7" s="15"/>
      <c r="AA7" s="8">
        <v>10593239.498473665</v>
      </c>
      <c r="AB7" s="8">
        <v>11860977.528846957</v>
      </c>
      <c r="AC7" s="8">
        <v>13534852.186713718</v>
      </c>
      <c r="AD7" s="8">
        <v>110178048.62394226</v>
      </c>
      <c r="AE7" s="8">
        <v>126717326.25590764</v>
      </c>
    </row>
    <row r="8" spans="1:31" x14ac:dyDescent="0.25">
      <c r="B8" t="s">
        <v>21</v>
      </c>
      <c r="C8" s="23">
        <v>11131</v>
      </c>
      <c r="D8" s="6">
        <v>12555</v>
      </c>
      <c r="E8" s="6">
        <v>13997</v>
      </c>
      <c r="F8" s="6">
        <v>14959</v>
      </c>
      <c r="G8" s="6">
        <v>6043</v>
      </c>
      <c r="H8" s="6">
        <v>2243</v>
      </c>
      <c r="I8" s="6">
        <v>1572</v>
      </c>
      <c r="J8" s="6">
        <v>99613</v>
      </c>
      <c r="K8" s="6">
        <v>125753</v>
      </c>
      <c r="N8" t="s">
        <v>22</v>
      </c>
      <c r="O8" s="8">
        <v>346972.28418239788</v>
      </c>
      <c r="P8" s="8">
        <v>2325104.6816348461</v>
      </c>
      <c r="Q8" s="8">
        <v>2735696.1371770492</v>
      </c>
      <c r="R8" s="8">
        <v>12617792.30853327</v>
      </c>
      <c r="S8" s="8">
        <v>26439035.285346303</v>
      </c>
      <c r="T8" s="15"/>
      <c r="U8" s="8">
        <v>1585976.212745935</v>
      </c>
      <c r="V8" s="8">
        <v>2103415.695189246</v>
      </c>
      <c r="W8" s="8">
        <v>2599573.337492466</v>
      </c>
      <c r="X8" s="8">
        <v>18911095.045574505</v>
      </c>
      <c r="Y8" s="8">
        <v>23439444.899129715</v>
      </c>
      <c r="Z8" s="15"/>
      <c r="AA8" s="8">
        <v>1932948.4969283328</v>
      </c>
      <c r="AB8" s="8">
        <v>4428520.3768240921</v>
      </c>
      <c r="AC8" s="8">
        <v>5335269.4746695152</v>
      </c>
      <c r="AD8" s="8">
        <v>31528887.354107775</v>
      </c>
      <c r="AE8" s="8">
        <v>49878480.184476018</v>
      </c>
    </row>
    <row r="9" spans="1:31" x14ac:dyDescent="0.25">
      <c r="B9" t="s">
        <v>23</v>
      </c>
      <c r="C9" s="23">
        <v>34731</v>
      </c>
      <c r="D9" s="6">
        <v>38627</v>
      </c>
      <c r="E9" s="6">
        <v>44387</v>
      </c>
      <c r="F9" s="6">
        <v>46828</v>
      </c>
      <c r="G9" s="6">
        <v>21914</v>
      </c>
      <c r="H9" s="6">
        <v>12754</v>
      </c>
      <c r="I9" s="6">
        <v>10640</v>
      </c>
      <c r="J9" s="6">
        <v>267432</v>
      </c>
      <c r="K9" s="6">
        <v>340677</v>
      </c>
      <c r="M9" t="s">
        <v>24</v>
      </c>
      <c r="O9" s="8"/>
      <c r="P9" s="8"/>
      <c r="Q9" s="8"/>
      <c r="R9" s="8"/>
      <c r="S9" s="8"/>
      <c r="T9" s="15"/>
      <c r="U9" s="8"/>
      <c r="V9" s="8"/>
      <c r="W9" s="8"/>
      <c r="X9" s="8"/>
      <c r="Y9" s="8"/>
      <c r="Z9" s="15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45862</v>
      </c>
      <c r="D10" s="6">
        <v>51182</v>
      </c>
      <c r="E10" s="6">
        <v>58384</v>
      </c>
      <c r="F10" s="6">
        <v>61787</v>
      </c>
      <c r="G10" s="6">
        <v>27957</v>
      </c>
      <c r="H10" s="6">
        <v>14997</v>
      </c>
      <c r="I10" s="6">
        <v>12212</v>
      </c>
      <c r="J10" s="6">
        <v>367045</v>
      </c>
      <c r="K10" s="6">
        <v>466430</v>
      </c>
      <c r="N10" t="s">
        <v>26</v>
      </c>
      <c r="O10" s="8">
        <v>6497291.6322245356</v>
      </c>
      <c r="P10" s="8">
        <v>8199966.7539046779</v>
      </c>
      <c r="Q10" s="8">
        <v>10506803.351431221</v>
      </c>
      <c r="R10" s="8">
        <v>73912230.960789368</v>
      </c>
      <c r="S10" s="8">
        <v>94073991.814420357</v>
      </c>
      <c r="T10" s="15"/>
      <c r="U10" s="20">
        <v>1098580.1149403413</v>
      </c>
      <c r="V10" s="20">
        <v>1413653.5603516868</v>
      </c>
      <c r="W10" s="20">
        <v>1881458.9090454418</v>
      </c>
      <c r="X10" s="20">
        <v>12664466.003263902</v>
      </c>
      <c r="Y10" s="20">
        <v>16466523.661780581</v>
      </c>
      <c r="Z10" s="182"/>
      <c r="AA10" s="20">
        <v>7595871.7471648771</v>
      </c>
      <c r="AB10" s="20">
        <v>9613620.3142563645</v>
      </c>
      <c r="AC10" s="20">
        <v>12388262.260476662</v>
      </c>
      <c r="AD10" s="20">
        <v>86576696.964053273</v>
      </c>
      <c r="AE10" s="20">
        <v>110540515.47620094</v>
      </c>
    </row>
    <row r="11" spans="1:31" x14ac:dyDescent="0.25">
      <c r="B11" t="s">
        <v>62</v>
      </c>
      <c r="C11" s="28">
        <v>165.22798017062487</v>
      </c>
      <c r="D11" s="6">
        <v>163.42626149095892</v>
      </c>
      <c r="E11" s="6">
        <v>167.17539328480865</v>
      </c>
      <c r="F11" s="6">
        <v>165.54183490023874</v>
      </c>
      <c r="G11" s="6">
        <v>118.23241336727875</v>
      </c>
      <c r="H11" s="6">
        <v>65.283255413064481</v>
      </c>
      <c r="I11" s="6">
        <v>54.663545252301894</v>
      </c>
      <c r="N11" t="s">
        <v>27</v>
      </c>
      <c r="O11" s="8">
        <v>3333889.6575583853</v>
      </c>
      <c r="P11" s="8">
        <v>4339329.9851719821</v>
      </c>
      <c r="Q11" s="8">
        <v>5703422.01000035</v>
      </c>
      <c r="R11" s="8">
        <v>38565881.957593441</v>
      </c>
      <c r="S11" s="8">
        <v>50540125.146002524</v>
      </c>
      <c r="T11" s="15"/>
      <c r="U11" s="20">
        <v>714270.57789531373</v>
      </c>
      <c r="V11" s="20">
        <v>955655.20859520708</v>
      </c>
      <c r="W11" s="20">
        <v>1304138.6324194747</v>
      </c>
      <c r="X11" s="20">
        <v>8462979.1948264204</v>
      </c>
      <c r="Y11" s="20">
        <v>11258663.580034181</v>
      </c>
      <c r="Z11" s="182"/>
      <c r="AA11" s="20">
        <v>4048160.2354536988</v>
      </c>
      <c r="AB11" s="20">
        <v>5294985.193767189</v>
      </c>
      <c r="AC11" s="20">
        <v>7007560.6424198244</v>
      </c>
      <c r="AD11" s="20">
        <v>47028861.152419858</v>
      </c>
      <c r="AE11" s="20">
        <v>61798788.726036705</v>
      </c>
    </row>
    <row r="12" spans="1:31" x14ac:dyDescent="0.25">
      <c r="B12" t="s">
        <v>63</v>
      </c>
      <c r="C12" s="23">
        <v>1064.76</v>
      </c>
      <c r="D12" s="29">
        <v>1064.76</v>
      </c>
      <c r="E12" s="29">
        <v>1064.76</v>
      </c>
      <c r="F12" s="29">
        <v>1064.76</v>
      </c>
      <c r="G12" s="9">
        <v>1119.58</v>
      </c>
      <c r="H12" s="30">
        <v>493.3</v>
      </c>
      <c r="I12" s="30">
        <v>435.82</v>
      </c>
      <c r="N12" t="s">
        <v>30</v>
      </c>
      <c r="O12" s="8">
        <v>5148440.2294699997</v>
      </c>
      <c r="P12" s="8">
        <v>2178662.1395772072</v>
      </c>
      <c r="Q12" s="8">
        <v>1771674.8766390728</v>
      </c>
      <c r="R12" s="8">
        <v>29957971.939481918</v>
      </c>
      <c r="S12" s="8">
        <v>18434395.704418737</v>
      </c>
      <c r="T12" s="15"/>
      <c r="U12" s="10">
        <v>2204376.2150654518</v>
      </c>
      <c r="V12" s="10">
        <v>2509171.909353001</v>
      </c>
      <c r="W12" s="10">
        <v>2943505.7121329773</v>
      </c>
      <c r="X12" s="10">
        <v>23650578.938276183</v>
      </c>
      <c r="Y12" s="10">
        <v>27328457.889625449</v>
      </c>
      <c r="Z12" s="182"/>
      <c r="AA12" s="10">
        <v>7352816.444535451</v>
      </c>
      <c r="AB12" s="10">
        <v>4687834.0489302082</v>
      </c>
      <c r="AC12" s="10">
        <v>4715180.5887720501</v>
      </c>
      <c r="AD12" s="10">
        <v>53608550.877758101</v>
      </c>
      <c r="AE12" s="10">
        <v>45762853.594044186</v>
      </c>
    </row>
    <row r="13" spans="1:31" x14ac:dyDescent="0.25">
      <c r="A13" t="s">
        <v>28</v>
      </c>
      <c r="B13" t="s">
        <v>29</v>
      </c>
      <c r="C13" s="23">
        <v>11823</v>
      </c>
      <c r="D13" s="6">
        <v>11585.479926788577</v>
      </c>
      <c r="E13" s="6">
        <v>11012.346752379834</v>
      </c>
      <c r="F13" s="6">
        <v>10467.566450504952</v>
      </c>
      <c r="G13" s="6">
        <v>10639.726463377265</v>
      </c>
      <c r="H13" s="6">
        <v>5959.4237449957773</v>
      </c>
      <c r="I13" s="6">
        <v>5109.7058813365666</v>
      </c>
      <c r="J13" s="6">
        <v>40375.839892104552</v>
      </c>
      <c r="K13" s="6">
        <v>53689.719215793513</v>
      </c>
      <c r="N13" t="s">
        <v>32</v>
      </c>
      <c r="O13" s="8">
        <v>11432889.531712236</v>
      </c>
      <c r="P13" s="8">
        <v>25357018.182394803</v>
      </c>
      <c r="Q13" s="8">
        <v>35357636.29574272</v>
      </c>
      <c r="R13" s="8">
        <v>189829725.28566346</v>
      </c>
      <c r="S13" s="8">
        <v>310183543.18539345</v>
      </c>
      <c r="T13" s="15"/>
      <c r="U13" s="20">
        <v>3533490.7970474665</v>
      </c>
      <c r="V13" s="20">
        <v>3433540.2648449088</v>
      </c>
      <c r="W13" s="20">
        <v>4151639.9426864274</v>
      </c>
      <c r="X13" s="20">
        <v>34344390.116181739</v>
      </c>
      <c r="Y13" s="20">
        <v>37579761.112317406</v>
      </c>
      <c r="Z13" s="182"/>
      <c r="AA13" s="20">
        <v>14966380.328759702</v>
      </c>
      <c r="AB13" s="20">
        <v>28790558.447239712</v>
      </c>
      <c r="AC13" s="20">
        <v>39509276.238429144</v>
      </c>
      <c r="AD13" s="20">
        <v>224174115.40184519</v>
      </c>
      <c r="AE13" s="20">
        <v>347763304.29771084</v>
      </c>
    </row>
    <row r="14" spans="1:31" x14ac:dyDescent="0.25">
      <c r="B14" t="s">
        <v>31</v>
      </c>
      <c r="C14" s="28">
        <v>2619</v>
      </c>
      <c r="D14" s="6">
        <v>2566.3851753581393</v>
      </c>
      <c r="E14" s="6">
        <v>2439.4262153838113</v>
      </c>
      <c r="F14" s="6">
        <v>2318.7479094876498</v>
      </c>
      <c r="G14" s="6">
        <v>2070.4675518976551</v>
      </c>
      <c r="H14" s="6">
        <v>758.62814044867014</v>
      </c>
      <c r="I14" s="6">
        <v>306.58235288019398</v>
      </c>
      <c r="J14" s="6">
        <v>13345.932833498566</v>
      </c>
      <c r="K14" s="6">
        <v>18861.45574330931</v>
      </c>
      <c r="N14" t="s">
        <v>35</v>
      </c>
      <c r="O14" s="8">
        <v>11188800.503576137</v>
      </c>
      <c r="P14" s="8">
        <v>28214689.496137552</v>
      </c>
      <c r="Q14" s="8">
        <v>39204085.953189395</v>
      </c>
      <c r="R14" s="8">
        <v>198743094.56068829</v>
      </c>
      <c r="S14" s="8">
        <v>344270898.07927579</v>
      </c>
      <c r="T14" s="15"/>
      <c r="U14" s="20">
        <v>3286146.4412541441</v>
      </c>
      <c r="V14" s="20">
        <v>3193192.4463057653</v>
      </c>
      <c r="W14" s="20">
        <v>3861025.1466983776</v>
      </c>
      <c r="X14" s="20">
        <v>31940282.808049019</v>
      </c>
      <c r="Y14" s="20">
        <v>34949177.834455192</v>
      </c>
      <c r="Z14" s="182"/>
      <c r="AA14" s="20">
        <v>14474946.944830282</v>
      </c>
      <c r="AB14" s="20">
        <v>31407881.942443319</v>
      </c>
      <c r="AC14" s="20">
        <v>43065111.099887773</v>
      </c>
      <c r="AD14" s="20">
        <v>230683377.36873731</v>
      </c>
      <c r="AE14" s="20">
        <v>379220075.91373098</v>
      </c>
    </row>
    <row r="15" spans="1:31" x14ac:dyDescent="0.25">
      <c r="A15" t="s">
        <v>33</v>
      </c>
      <c r="B15" t="s">
        <v>34</v>
      </c>
      <c r="C15" s="28">
        <v>13951</v>
      </c>
      <c r="D15" s="20">
        <v>13227</v>
      </c>
      <c r="E15" s="20">
        <v>14788</v>
      </c>
      <c r="F15" s="20">
        <v>16894</v>
      </c>
      <c r="G15" s="20">
        <v>6613.5</v>
      </c>
      <c r="H15" s="20">
        <v>3138.4063636363639</v>
      </c>
      <c r="I15" s="20">
        <v>2777.670000000001</v>
      </c>
      <c r="J15" s="20">
        <v>91315.468181818171</v>
      </c>
      <c r="K15" s="20">
        <v>128829.61818181816</v>
      </c>
      <c r="M15" t="s">
        <v>37</v>
      </c>
      <c r="O15" s="8">
        <v>171950709.71776721</v>
      </c>
      <c r="P15" s="8">
        <v>134940091.63193482</v>
      </c>
      <c r="Q15" s="8">
        <v>153665767.8683843</v>
      </c>
      <c r="R15" s="8">
        <v>1388698127.8628833</v>
      </c>
      <c r="S15" s="8">
        <v>1452942609.4980142</v>
      </c>
      <c r="T15" s="15"/>
      <c r="U15" s="15"/>
      <c r="V15" s="15"/>
      <c r="W15" s="15"/>
      <c r="X15" s="15"/>
      <c r="Y15" s="15"/>
      <c r="Z15" s="15"/>
      <c r="AA15" s="10">
        <v>171950709.71776721</v>
      </c>
      <c r="AB15" s="10">
        <v>134940091.63193482</v>
      </c>
      <c r="AC15" s="10">
        <v>153665767.8683843</v>
      </c>
      <c r="AD15" s="10">
        <v>1388698127.8628833</v>
      </c>
      <c r="AE15" s="10">
        <v>1452942609.4980142</v>
      </c>
    </row>
    <row r="16" spans="1:31" x14ac:dyDescent="0.25">
      <c r="B16" t="s">
        <v>36</v>
      </c>
      <c r="C16" s="28">
        <v>15796</v>
      </c>
      <c r="D16" s="20">
        <v>15698</v>
      </c>
      <c r="E16" s="20">
        <v>13524</v>
      </c>
      <c r="F16" s="20">
        <v>13787</v>
      </c>
      <c r="G16" s="20">
        <v>3917.5101670297749</v>
      </c>
      <c r="H16" s="20">
        <v>1648.4101494611534</v>
      </c>
      <c r="I16" s="20">
        <v>2071.0846648695019</v>
      </c>
      <c r="J16" s="20">
        <v>118280.39841754537</v>
      </c>
      <c r="K16" s="20">
        <v>117957.52592834673</v>
      </c>
      <c r="O16" s="12"/>
      <c r="P16" s="12"/>
      <c r="Q16" s="12"/>
      <c r="R16" s="12"/>
      <c r="S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17523</v>
      </c>
      <c r="D17" s="20">
        <v>17379.680772620184</v>
      </c>
      <c r="E17" s="20">
        <v>15190.177440791231</v>
      </c>
      <c r="F17" s="20">
        <v>15325.605246698457</v>
      </c>
      <c r="G17" s="20">
        <v>5697.9274270304286</v>
      </c>
      <c r="H17" s="20">
        <v>2290.4443092093311</v>
      </c>
      <c r="I17" s="20">
        <v>2262.4957454264409</v>
      </c>
      <c r="J17" s="20">
        <v>125250.51330502538</v>
      </c>
      <c r="K17" s="20">
        <v>130191.63811199719</v>
      </c>
      <c r="M17" t="s">
        <v>40</v>
      </c>
      <c r="O17" s="8">
        <v>41844731.603930376</v>
      </c>
      <c r="P17" s="8">
        <v>78584273.690774977</v>
      </c>
      <c r="Q17" s="8">
        <v>105371321.08430794</v>
      </c>
      <c r="R17" s="8">
        <v>598839227.85276306</v>
      </c>
      <c r="S17" s="8">
        <v>938318780.34635735</v>
      </c>
      <c r="T17" s="15"/>
      <c r="U17" s="8">
        <v>22442803.723412029</v>
      </c>
      <c r="V17" s="8">
        <v>26359859.924975552</v>
      </c>
      <c r="W17" s="8">
        <v>32792769.272289935</v>
      </c>
      <c r="X17" s="8">
        <v>246261588.50707936</v>
      </c>
      <c r="Y17" s="8">
        <v>293983067.57652235</v>
      </c>
      <c r="Z17" s="15"/>
      <c r="AA17" s="8">
        <v>64287535.327342406</v>
      </c>
      <c r="AB17" s="8">
        <v>104944133.61575052</v>
      </c>
      <c r="AC17" s="8">
        <v>138164090.35659787</v>
      </c>
      <c r="AD17" s="8">
        <v>845100816.35984254</v>
      </c>
      <c r="AE17" s="8">
        <v>1232301847.9228797</v>
      </c>
    </row>
    <row r="18" spans="1:31" x14ac:dyDescent="0.25">
      <c r="A18" t="s">
        <v>41</v>
      </c>
      <c r="C18" s="28">
        <v>74664.993943588866</v>
      </c>
      <c r="D18" s="6">
        <v>81290.018720362001</v>
      </c>
      <c r="E18" s="6">
        <v>87767.411737382339</v>
      </c>
      <c r="F18" s="6">
        <v>92280.507305878244</v>
      </c>
      <c r="G18" s="6">
        <v>44202.640395684393</v>
      </c>
      <c r="H18" s="6">
        <v>23840.395138957334</v>
      </c>
      <c r="I18" s="6">
        <v>20295.699187344082</v>
      </c>
      <c r="J18" s="6">
        <v>548268.08693208557</v>
      </c>
      <c r="K18" s="6">
        <v>681709.64603834983</v>
      </c>
      <c r="N18" t="s">
        <v>42</v>
      </c>
      <c r="O18" s="13">
        <v>9185465</v>
      </c>
      <c r="P18" s="13">
        <v>10395817</v>
      </c>
      <c r="Q18" s="13">
        <v>11563950</v>
      </c>
      <c r="R18" s="13">
        <v>98436187</v>
      </c>
      <c r="S18" s="13">
        <v>110497518</v>
      </c>
      <c r="U18" s="13">
        <v>9556053</v>
      </c>
      <c r="V18" s="13">
        <v>11426382</v>
      </c>
      <c r="W18" s="13">
        <v>13368342</v>
      </c>
      <c r="X18" s="13">
        <v>105712991</v>
      </c>
      <c r="Y18" s="13">
        <v>124844941</v>
      </c>
      <c r="Z18" s="14"/>
      <c r="AA18" s="13">
        <v>9185465</v>
      </c>
      <c r="AB18" s="13">
        <v>10395817</v>
      </c>
      <c r="AC18" s="13">
        <v>11563950</v>
      </c>
      <c r="AD18" s="13">
        <v>98436187</v>
      </c>
      <c r="AE18" s="13">
        <v>110497518</v>
      </c>
    </row>
    <row r="19" spans="1:31" x14ac:dyDescent="0.25">
      <c r="D19" s="18">
        <v>0.9515612272603855</v>
      </c>
      <c r="E19" s="18">
        <v>0.9515612272603855</v>
      </c>
      <c r="F19" s="18">
        <v>0.9515612272603855</v>
      </c>
      <c r="G19" s="18">
        <v>0.95156122726038539</v>
      </c>
      <c r="H19" s="18">
        <v>0.95156122726038539</v>
      </c>
      <c r="I19" s="18">
        <v>0.95156122726038528</v>
      </c>
      <c r="J19" s="18">
        <v>0.95156122726038528</v>
      </c>
      <c r="K19" s="18">
        <v>0.95156122726038528</v>
      </c>
      <c r="N19" t="s">
        <v>43</v>
      </c>
      <c r="O19" s="15">
        <v>4.5555376460451784</v>
      </c>
      <c r="P19" s="15">
        <v>7.5592205683088665</v>
      </c>
      <c r="Q19" s="15">
        <v>9.1120526363662879</v>
      </c>
      <c r="R19" s="15">
        <v>6.083527268815919</v>
      </c>
      <c r="S19" s="15">
        <v>8.4917634108881739</v>
      </c>
      <c r="T19" s="15"/>
      <c r="U19" s="15">
        <v>2.3485432451465087</v>
      </c>
      <c r="V19" s="15">
        <v>2.3069296934913912</v>
      </c>
      <c r="W19" s="15">
        <v>2.4530169315155113</v>
      </c>
      <c r="X19" s="15">
        <v>2.3295300433518089</v>
      </c>
      <c r="Y19" s="15">
        <v>2.354785586197861</v>
      </c>
      <c r="Z19" s="15"/>
      <c r="AA19" s="15">
        <v>6.9988329744158193</v>
      </c>
      <c r="AB19" s="15">
        <v>10.094842340505851</v>
      </c>
      <c r="AC19" s="15">
        <v>11.947828411277969</v>
      </c>
      <c r="AD19" s="15">
        <v>8.5852656641387632</v>
      </c>
      <c r="AE19" s="15">
        <v>11.152303420271211</v>
      </c>
    </row>
    <row r="20" spans="1:31" x14ac:dyDescent="0.25">
      <c r="M20" t="s">
        <v>44</v>
      </c>
      <c r="O20" s="6">
        <v>213795441.32169759</v>
      </c>
      <c r="P20" s="6">
        <v>213524365.3227098</v>
      </c>
      <c r="Q20" s="6">
        <v>259037088.95269224</v>
      </c>
      <c r="R20" s="6">
        <v>1987537355.7156463</v>
      </c>
      <c r="S20" s="6">
        <v>2391261389.8443718</v>
      </c>
      <c r="T20" s="15"/>
      <c r="U20" s="8">
        <v>22442803.723412029</v>
      </c>
      <c r="V20" s="8">
        <v>26359859.924975552</v>
      </c>
      <c r="W20" s="8">
        <v>32792769.272289935</v>
      </c>
      <c r="X20" s="8">
        <v>246261588.50707936</v>
      </c>
      <c r="Y20" s="8">
        <v>293983067.57652235</v>
      </c>
      <c r="Z20" s="15"/>
      <c r="AA20" s="8">
        <v>236238245.04510963</v>
      </c>
      <c r="AB20" s="8">
        <v>239884225.24768534</v>
      </c>
      <c r="AC20" s="8">
        <v>291829858.22498214</v>
      </c>
      <c r="AD20" s="8">
        <v>2233798944.2227259</v>
      </c>
      <c r="AE20" s="8">
        <v>2685244457.4208937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23.275407540249468</v>
      </c>
      <c r="P21" s="15">
        <v>20.539450177192403</v>
      </c>
      <c r="Q21" s="15">
        <v>22.400398562142886</v>
      </c>
      <c r="R21" s="15">
        <v>20.191124994669352</v>
      </c>
      <c r="S21" s="15">
        <v>21.640860655751307</v>
      </c>
      <c r="T21" s="15"/>
      <c r="U21" s="15">
        <v>2.3485432451465087</v>
      </c>
      <c r="V21" s="15">
        <v>2.3069296934913912</v>
      </c>
      <c r="W21" s="15">
        <v>2.4530169315155113</v>
      </c>
      <c r="X21" s="15">
        <v>2.3295300433518089</v>
      </c>
      <c r="Y21" s="15">
        <v>2.354785586197861</v>
      </c>
      <c r="Z21" s="15"/>
      <c r="AA21" s="15">
        <v>25.71870286862011</v>
      </c>
      <c r="AB21" s="15">
        <v>23.07507194938939</v>
      </c>
      <c r="AC21" s="15">
        <v>25.236174337054564</v>
      </c>
      <c r="AD21" s="15">
        <v>22.692863389992198</v>
      </c>
      <c r="AE21" s="15">
        <v>24.301400665134338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0.2062968515742129</v>
      </c>
      <c r="E23" s="18">
        <v>0.69534821188491525</v>
      </c>
      <c r="F23" s="18">
        <v>0.75490689481630602</v>
      </c>
      <c r="G23" s="18">
        <v>0.10423011844331641</v>
      </c>
      <c r="H23" s="18">
        <v>0.61658206429780038</v>
      </c>
      <c r="I23" s="18">
        <v>0.67038917089678507</v>
      </c>
      <c r="M23" t="s">
        <v>45</v>
      </c>
      <c r="N23" t="s">
        <v>47</v>
      </c>
    </row>
    <row r="24" spans="1:31" x14ac:dyDescent="0.25">
      <c r="B24" t="s">
        <v>19</v>
      </c>
      <c r="D24" s="18">
        <v>0.15890251020370133</v>
      </c>
      <c r="E24" s="18">
        <v>0.48254443463118318</v>
      </c>
      <c r="F24" s="18">
        <v>0.56697821579182117</v>
      </c>
      <c r="G24" s="18">
        <v>5.0964718750532614E-2</v>
      </c>
      <c r="H24" s="18">
        <v>0.34895438165189913</v>
      </c>
      <c r="I24" s="18">
        <v>0.41775291672728376</v>
      </c>
      <c r="N24" t="s">
        <v>48</v>
      </c>
      <c r="O24" s="18">
        <v>5.2387460271076042E-3</v>
      </c>
      <c r="P24" s="18">
        <v>4.1081421927351668E-3</v>
      </c>
      <c r="Q24" s="18">
        <v>3.1421322581178246E-3</v>
      </c>
      <c r="R24" s="18">
        <v>4.9940583752044066E-3</v>
      </c>
      <c r="S24" s="18">
        <v>3.5114501219163101E-3</v>
      </c>
      <c r="T24" s="18"/>
      <c r="U24" s="18">
        <v>2.732401792028525E-2</v>
      </c>
      <c r="V24" s="18">
        <v>3.0769128898885157E-2</v>
      </c>
      <c r="W24" s="18">
        <v>3.2987747499238079E-2</v>
      </c>
      <c r="X24" s="18">
        <v>2.9178104374564952E-2</v>
      </c>
      <c r="Y24" s="18">
        <v>3.2278041839273706E-2</v>
      </c>
      <c r="Z24" s="18"/>
      <c r="AA24" s="18">
        <v>1.2948723081803695E-2</v>
      </c>
      <c r="AB24" s="18">
        <v>1.0804846913829481E-2</v>
      </c>
      <c r="AC24" s="18">
        <v>1.022588587213971E-2</v>
      </c>
      <c r="AD24" s="18">
        <v>1.2041266789916101E-2</v>
      </c>
      <c r="AE24" s="18">
        <v>1.0374128199568077E-2</v>
      </c>
    </row>
    <row r="25" spans="1:31" x14ac:dyDescent="0.25">
      <c r="B25" t="s">
        <v>49</v>
      </c>
      <c r="D25" s="18">
        <v>0.51867781760254883</v>
      </c>
      <c r="E25" s="18">
        <v>0.839751375294706</v>
      </c>
      <c r="F25" s="18">
        <v>0.89491276154823185</v>
      </c>
      <c r="G25" s="18">
        <v>0.45710178779983829</v>
      </c>
      <c r="H25" s="18">
        <v>0.82134607726005571</v>
      </c>
      <c r="I25" s="18">
        <v>0.87479091995221026</v>
      </c>
      <c r="N25" t="s">
        <v>50</v>
      </c>
      <c r="O25" s="18">
        <v>1.93686512136063E-2</v>
      </c>
      <c r="P25" s="18">
        <v>7.1172800024894553E-2</v>
      </c>
      <c r="Q25" s="18">
        <v>8.0874014262414251E-2</v>
      </c>
      <c r="R25" s="18">
        <v>5.2865662446118858E-2</v>
      </c>
      <c r="S25" s="18">
        <v>7.8859484350967374E-2</v>
      </c>
      <c r="T25" s="18"/>
      <c r="U25" s="18">
        <v>7.4868280620155062E-2</v>
      </c>
      <c r="V25" s="18">
        <v>8.0910432559019599E-2</v>
      </c>
      <c r="W25" s="18">
        <v>8.1540107186139577E-2</v>
      </c>
      <c r="X25" s="18">
        <v>7.9136018986148526E-2</v>
      </c>
      <c r="Y25" s="18">
        <v>8.1096884747308182E-2</v>
      </c>
      <c r="Z25" s="18"/>
      <c r="AA25" s="18">
        <v>3.8743593543422487E-2</v>
      </c>
      <c r="AB25" s="18">
        <v>7.3618697863646138E-2</v>
      </c>
      <c r="AC25" s="18">
        <v>8.1032109115463644E-2</v>
      </c>
      <c r="AD25" s="18">
        <v>6.0520819803629194E-2</v>
      </c>
      <c r="AE25" s="18">
        <v>7.9393247919545884E-2</v>
      </c>
    </row>
    <row r="26" spans="1:31" x14ac:dyDescent="0.25">
      <c r="B26" t="s">
        <v>51</v>
      </c>
      <c r="D26" s="18">
        <v>0.43267662515856786</v>
      </c>
      <c r="E26" s="18">
        <v>0.71266361772591069</v>
      </c>
      <c r="F26" s="18">
        <v>0.77278551294097553</v>
      </c>
      <c r="G26" s="18">
        <v>0.3690363076214333</v>
      </c>
      <c r="H26" s="18">
        <v>0.63277763381417174</v>
      </c>
      <c r="I26" s="18">
        <v>0.69364544643114223</v>
      </c>
      <c r="N26" t="s">
        <v>20</v>
      </c>
      <c r="O26" s="18">
        <v>6.8509409005946306E-2</v>
      </c>
      <c r="P26" s="18">
        <v>2.6132509579526217E-2</v>
      </c>
      <c r="Q26" s="18">
        <v>1.1759462594717494E-2</v>
      </c>
      <c r="R26" s="18">
        <v>3.4339534457905864E-2</v>
      </c>
      <c r="S26" s="18">
        <v>1.820979897109928E-2</v>
      </c>
      <c r="T26" s="18"/>
      <c r="U26" s="18">
        <v>0.34427435009894908</v>
      </c>
      <c r="V26" s="18">
        <v>0.37205710772879858</v>
      </c>
      <c r="W26" s="18">
        <v>0.37495284328599837</v>
      </c>
      <c r="X26" s="18">
        <v>0.36389836055073765</v>
      </c>
      <c r="Y26" s="18">
        <v>0.37291511650226955</v>
      </c>
      <c r="Z26" s="18"/>
      <c r="AA26" s="18">
        <v>0.16477905778366664</v>
      </c>
      <c r="AB26" s="18">
        <v>0.11302182523394337</v>
      </c>
      <c r="AC26" s="18">
        <v>9.7962156098452366E-2</v>
      </c>
      <c r="AD26" s="18">
        <v>0.13037266855156915</v>
      </c>
      <c r="AE26" s="18">
        <v>0.10282977865325567</v>
      </c>
    </row>
    <row r="27" spans="1:31" x14ac:dyDescent="0.25">
      <c r="B27" t="s">
        <v>52</v>
      </c>
      <c r="D27" s="18">
        <v>0.45377281075378062</v>
      </c>
      <c r="E27" s="18">
        <v>0.74313167991230478</v>
      </c>
      <c r="F27" s="18">
        <v>0.8023532458284105</v>
      </c>
      <c r="G27" s="18">
        <v>0.39041036151934061</v>
      </c>
      <c r="H27" s="18">
        <v>0.67299725262744758</v>
      </c>
      <c r="I27" s="18">
        <v>0.73372290785399674</v>
      </c>
      <c r="N27" t="s">
        <v>53</v>
      </c>
      <c r="O27" s="18">
        <v>8.2918989053763596E-3</v>
      </c>
      <c r="P27" s="18">
        <v>2.9587404355024161E-2</v>
      </c>
      <c r="Q27" s="18">
        <v>2.5962435594673903E-2</v>
      </c>
      <c r="R27" s="18">
        <v>2.1070417103061949E-2</v>
      </c>
      <c r="S27" s="18">
        <v>2.8177028787153745E-2</v>
      </c>
      <c r="T27" s="18"/>
      <c r="U27" s="18">
        <v>7.0667472401920353E-2</v>
      </c>
      <c r="V27" s="18">
        <v>7.979616360541783E-2</v>
      </c>
      <c r="W27" s="18">
        <v>7.9272760281612425E-2</v>
      </c>
      <c r="X27" s="18">
        <v>7.6792711198770083E-2</v>
      </c>
      <c r="Y27" s="18">
        <v>7.9730595004518554E-2</v>
      </c>
      <c r="Z27" s="18"/>
      <c r="AA27" s="18">
        <v>3.0067236005954366E-2</v>
      </c>
      <c r="AB27" s="18">
        <v>4.2198836888195895E-2</v>
      </c>
      <c r="AC27" s="18">
        <v>3.8615456888250237E-2</v>
      </c>
      <c r="AD27" s="18">
        <v>3.7307841554235138E-2</v>
      </c>
      <c r="AE27" s="18">
        <v>4.0475862523901313E-2</v>
      </c>
    </row>
    <row r="28" spans="1:31" x14ac:dyDescent="0.25">
      <c r="B28" t="s">
        <v>28</v>
      </c>
      <c r="D28" s="18">
        <v>0.19323585104144739</v>
      </c>
      <c r="E28" s="18">
        <v>0.68901369688309666</v>
      </c>
      <c r="F28" s="18">
        <v>0.86778107631892754</v>
      </c>
      <c r="G28" s="18">
        <v>0.20944347006580563</v>
      </c>
      <c r="H28" s="18">
        <v>0.71033671613261928</v>
      </c>
      <c r="I28" s="18">
        <v>0.88293915506674536</v>
      </c>
      <c r="N28" t="s">
        <v>54</v>
      </c>
      <c r="O28" s="18">
        <v>0.23494430273414638</v>
      </c>
      <c r="P28" s="18">
        <v>0.15956496319375729</v>
      </c>
      <c r="Q28" s="18">
        <v>0.15383906355754728</v>
      </c>
      <c r="R28" s="18">
        <v>0.18782689524480828</v>
      </c>
      <c r="S28" s="18">
        <v>0.15412045457199749</v>
      </c>
      <c r="T28" s="18"/>
      <c r="U28" s="18">
        <v>8.0776480299763698E-2</v>
      </c>
      <c r="V28" s="18">
        <v>8.9883207865684114E-2</v>
      </c>
      <c r="W28" s="18">
        <v>9.7143291407132348E-2</v>
      </c>
      <c r="X28" s="18">
        <v>8.57926943709411E-2</v>
      </c>
      <c r="Y28" s="18">
        <v>9.430878951760728E-2</v>
      </c>
      <c r="Z28" s="18"/>
      <c r="AA28" s="18">
        <v>0.18112425563258766</v>
      </c>
      <c r="AB28" s="18">
        <v>0.14206230490797056</v>
      </c>
      <c r="AC28" s="18">
        <v>0.14038251801055093</v>
      </c>
      <c r="AD28" s="18">
        <v>0.15809422441687018</v>
      </c>
      <c r="AE28" s="18">
        <v>0.13985153434016681</v>
      </c>
    </row>
    <row r="29" spans="1:31" x14ac:dyDescent="0.25">
      <c r="B29" t="s">
        <v>55</v>
      </c>
      <c r="D29" s="18">
        <v>0.75044526901326436</v>
      </c>
      <c r="E29" s="18">
        <v>0.8781122338464098</v>
      </c>
      <c r="F29" s="18">
        <v>0.84977988939801974</v>
      </c>
      <c r="G29" s="18">
        <v>0.75199353209484832</v>
      </c>
      <c r="H29" s="18">
        <v>0.89564382442003332</v>
      </c>
      <c r="I29" s="18">
        <v>0.86888549855219666</v>
      </c>
      <c r="N29" t="s">
        <v>28</v>
      </c>
      <c r="O29" s="18">
        <v>0.12303676071341843</v>
      </c>
      <c r="P29" s="18">
        <v>2.7723894836136416E-2</v>
      </c>
      <c r="Q29" s="18">
        <v>1.6813634472908904E-2</v>
      </c>
      <c r="R29" s="18">
        <v>5.0026735968685905E-2</v>
      </c>
      <c r="S29" s="18">
        <v>1.9646197103306548E-2</v>
      </c>
      <c r="T29" s="18"/>
      <c r="U29" s="18">
        <v>9.8221962025443213E-2</v>
      </c>
      <c r="V29" s="18">
        <v>9.5189121508783142E-2</v>
      </c>
      <c r="W29" s="18">
        <v>8.9760815492342549E-2</v>
      </c>
      <c r="X29" s="18">
        <v>9.6038440593411073E-2</v>
      </c>
      <c r="Y29" s="18">
        <v>9.2959292230366239E-2</v>
      </c>
      <c r="Z29" s="18"/>
      <c r="AA29" s="18">
        <v>0.11437390478723475</v>
      </c>
      <c r="AB29" s="18">
        <v>4.4669805613856965E-2</v>
      </c>
      <c r="AC29" s="18">
        <v>3.4127395740834635E-2</v>
      </c>
      <c r="AD29" s="18">
        <v>6.343450371834887E-2</v>
      </c>
      <c r="AE29" s="18">
        <v>3.7136074794645715E-2</v>
      </c>
    </row>
    <row r="30" spans="1:31" x14ac:dyDescent="0.25">
      <c r="B30" s="25" t="s">
        <v>68</v>
      </c>
      <c r="C30" s="26">
        <v>-4.5042761384880059E-2</v>
      </c>
      <c r="N30" t="s">
        <v>55</v>
      </c>
      <c r="O30" s="18">
        <v>0.54061023140039854</v>
      </c>
      <c r="P30" s="18">
        <v>0.68171028581792625</v>
      </c>
      <c r="Q30" s="18">
        <v>0.70760925725962043</v>
      </c>
      <c r="R30" s="18">
        <v>0.64887669640421475</v>
      </c>
      <c r="S30" s="18">
        <v>0.6974755860935592</v>
      </c>
      <c r="T30" s="18"/>
      <c r="U30" s="18">
        <v>0.30386743663348342</v>
      </c>
      <c r="V30" s="18">
        <v>0.2513948378334116</v>
      </c>
      <c r="W30" s="18">
        <v>0.24434243484753665</v>
      </c>
      <c r="X30" s="18">
        <v>0.26916366992542667</v>
      </c>
      <c r="Y30" s="18">
        <v>0.24671128015865634</v>
      </c>
      <c r="Z30" s="18"/>
      <c r="AA30" s="18">
        <v>0.45796322916533039</v>
      </c>
      <c r="AB30" s="18">
        <v>0.57362368257855778</v>
      </c>
      <c r="AC30" s="18">
        <v>0.59765447827430851</v>
      </c>
      <c r="AD30" s="18">
        <v>0.53822867516543127</v>
      </c>
      <c r="AE30" s="18">
        <v>0.58993937356891646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8.1632653061224511E-2</v>
      </c>
      <c r="E32" s="18">
        <v>0.45884161850353011</v>
      </c>
      <c r="F32" s="18">
        <v>0.5118535042985014</v>
      </c>
      <c r="G32" s="18">
        <v>0.10008234260532312</v>
      </c>
      <c r="H32" s="18">
        <v>0.49594656643865537</v>
      </c>
      <c r="I32" s="18">
        <v>0.56781646948011788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0.78777344038163621</v>
      </c>
      <c r="F33" s="18">
        <v>0.8355824553095772</v>
      </c>
      <c r="G33" s="18">
        <v>0.52594796071966166</v>
      </c>
      <c r="H33" s="18">
        <v>0.77504075954151208</v>
      </c>
      <c r="I33" s="18">
        <v>0.80089814350225774</v>
      </c>
      <c r="N33" t="s">
        <v>57</v>
      </c>
      <c r="O33" s="11">
        <v>5764.6415297961366</v>
      </c>
      <c r="P33" s="11">
        <v>3340.1271744624241</v>
      </c>
      <c r="Q33" s="11">
        <v>3598.4966234284807</v>
      </c>
      <c r="R33" s="11">
        <v>3625.1195411303306</v>
      </c>
      <c r="S33" s="11">
        <v>3507.741754485678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33936618.989</v>
      </c>
      <c r="D38" s="19">
        <v>34629203.049999997</v>
      </c>
      <c r="E38" s="30">
        <v>39192230.090000004</v>
      </c>
      <c r="F38" s="19">
        <v>43596091.5</v>
      </c>
      <c r="G38" s="30">
        <v>25903011.299999997</v>
      </c>
      <c r="H38" s="19">
        <v>25989542.5</v>
      </c>
      <c r="I38" s="30">
        <v>28909875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B10" workbookViewId="0">
      <selection activeCell="U10" sqref="U10:AE15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1.42578125" customWidth="1"/>
    <col min="4" max="4" width="10.28515625" customWidth="1"/>
    <col min="5" max="5" width="10.7109375" customWidth="1"/>
    <col min="6" max="6" width="10.5703125" customWidth="1"/>
    <col min="7" max="9" width="11.5703125" bestFit="1" customWidth="1"/>
    <col min="10" max="11" width="13.28515625" bestFit="1" customWidth="1"/>
    <col min="14" max="14" width="28.85546875" bestFit="1" customWidth="1"/>
    <col min="15" max="17" width="18" bestFit="1" customWidth="1"/>
    <col min="18" max="19" width="19" bestFit="1" customWidth="1"/>
    <col min="20" max="20" width="1.7109375" customWidth="1"/>
    <col min="21" max="23" width="18" bestFit="1" customWidth="1"/>
    <col min="24" max="25" width="19" bestFit="1" customWidth="1"/>
    <col min="26" max="26" width="1.5703125" customWidth="1"/>
    <col min="27" max="28" width="18" bestFit="1" customWidth="1"/>
    <col min="29" max="31" width="19" bestFit="1" customWidth="1"/>
  </cols>
  <sheetData>
    <row r="1" spans="1:31" x14ac:dyDescent="0.25">
      <c r="A1" t="s">
        <v>102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341020</v>
      </c>
      <c r="D4" s="6">
        <v>331189</v>
      </c>
      <c r="E4" s="6">
        <v>349416</v>
      </c>
      <c r="F4" s="6">
        <v>336112</v>
      </c>
      <c r="G4" s="6">
        <v>354818</v>
      </c>
      <c r="H4" s="6">
        <v>375683</v>
      </c>
      <c r="I4" s="6">
        <v>366368</v>
      </c>
      <c r="J4" s="6">
        <v>-260166</v>
      </c>
      <c r="K4" s="6">
        <v>-273852</v>
      </c>
      <c r="M4" t="s">
        <v>13</v>
      </c>
    </row>
    <row r="5" spans="1:31" x14ac:dyDescent="0.25">
      <c r="B5" t="s">
        <v>15</v>
      </c>
      <c r="C5" s="27">
        <v>2.4500000000000002</v>
      </c>
      <c r="D5" s="7">
        <v>2.1800000000000002</v>
      </c>
      <c r="E5" s="7">
        <v>2.17</v>
      </c>
      <c r="F5" s="7">
        <v>2.17</v>
      </c>
      <c r="G5" s="7">
        <v>2.34</v>
      </c>
      <c r="H5" s="7">
        <v>2.34</v>
      </c>
      <c r="I5" s="7">
        <v>2.34</v>
      </c>
      <c r="J5" s="6"/>
      <c r="K5" s="6"/>
      <c r="N5" t="s">
        <v>16</v>
      </c>
      <c r="O5" s="8">
        <v>1134680.7210093215</v>
      </c>
      <c r="P5" s="8">
        <v>1843122.4609894417</v>
      </c>
      <c r="Q5" s="8">
        <v>2968290.7459901907</v>
      </c>
      <c r="R5" s="8">
        <v>15794928.816066667</v>
      </c>
      <c r="S5" s="8">
        <v>23177501.936631352</v>
      </c>
      <c r="T5" s="8"/>
      <c r="U5" s="8">
        <v>9130407.2751128674</v>
      </c>
      <c r="V5" s="8">
        <v>13559443.721757958</v>
      </c>
      <c r="W5" s="8">
        <v>18844117.462374534</v>
      </c>
      <c r="X5" s="8">
        <v>113619495.85810687</v>
      </c>
      <c r="Y5" s="8">
        <v>164635524.67345816</v>
      </c>
      <c r="Z5" s="8"/>
      <c r="AA5" s="8">
        <v>10265087.996122189</v>
      </c>
      <c r="AB5" s="8">
        <v>15402566.182747399</v>
      </c>
      <c r="AC5" s="8">
        <v>21812408.208364725</v>
      </c>
      <c r="AD5" s="8">
        <v>129414424.67417353</v>
      </c>
      <c r="AE5" s="8">
        <v>187813026.61008951</v>
      </c>
    </row>
    <row r="6" spans="1:31" x14ac:dyDescent="0.25">
      <c r="B6" t="s">
        <v>17</v>
      </c>
      <c r="C6" s="23">
        <v>853</v>
      </c>
      <c r="D6" s="6">
        <v>832</v>
      </c>
      <c r="E6" s="6">
        <v>877</v>
      </c>
      <c r="F6" s="6">
        <v>844</v>
      </c>
      <c r="G6" s="6">
        <v>796</v>
      </c>
      <c r="H6" s="6">
        <v>390</v>
      </c>
      <c r="I6" s="6">
        <v>359</v>
      </c>
      <c r="J6" s="6">
        <v>2995</v>
      </c>
      <c r="K6" s="6">
        <v>4910</v>
      </c>
      <c r="N6" t="s">
        <v>18</v>
      </c>
      <c r="O6" s="8">
        <v>4269699.730830282</v>
      </c>
      <c r="P6" s="8">
        <v>23328201.0498906</v>
      </c>
      <c r="Q6" s="8">
        <v>38982826.017988749</v>
      </c>
      <c r="R6" s="8">
        <v>136437512.85105932</v>
      </c>
      <c r="S6" s="8">
        <v>323500119.45050162</v>
      </c>
      <c r="T6" s="8"/>
      <c r="U6" s="8">
        <v>8862473.8097336479</v>
      </c>
      <c r="V6" s="8">
        <v>12361376.191442253</v>
      </c>
      <c r="W6" s="8">
        <v>15964923.785811493</v>
      </c>
      <c r="X6" s="8">
        <v>108242267.99615984</v>
      </c>
      <c r="Y6" s="8">
        <v>142315683.95870835</v>
      </c>
      <c r="Z6" s="8"/>
      <c r="AA6" s="8">
        <v>13132173.54056393</v>
      </c>
      <c r="AB6" s="8">
        <v>35689577.241332851</v>
      </c>
      <c r="AC6" s="8">
        <v>54947749.80380024</v>
      </c>
      <c r="AD6" s="8">
        <v>244679780.84721914</v>
      </c>
      <c r="AE6" s="8">
        <v>465815803.40920997</v>
      </c>
    </row>
    <row r="7" spans="1:31" x14ac:dyDescent="0.25">
      <c r="B7" t="s">
        <v>19</v>
      </c>
      <c r="C7" s="28">
        <v>6635.0352112676064</v>
      </c>
      <c r="D7" s="9">
        <v>6443.9671361502351</v>
      </c>
      <c r="E7" s="9">
        <v>6798.1846635367765</v>
      </c>
      <c r="F7" s="9">
        <v>6539.0649452269172</v>
      </c>
      <c r="G7" s="9">
        <v>6022.8314430973796</v>
      </c>
      <c r="H7" s="9">
        <v>5262.3464998044583</v>
      </c>
      <c r="I7" s="9">
        <v>5050.4223699648019</v>
      </c>
      <c r="J7" s="9">
        <v>10784.79708958134</v>
      </c>
      <c r="K7" s="9">
        <v>15372.609816986485</v>
      </c>
      <c r="N7" t="s">
        <v>20</v>
      </c>
      <c r="O7" s="8">
        <v>6454604.2667484637</v>
      </c>
      <c r="P7" s="8">
        <v>21759799.55271849</v>
      </c>
      <c r="Q7" s="8">
        <v>28925534.544643868</v>
      </c>
      <c r="R7" s="8">
        <v>168658370.44816858</v>
      </c>
      <c r="S7" s="8">
        <v>256330927.06241181</v>
      </c>
      <c r="T7" s="8"/>
      <c r="U7" s="8">
        <v>10397131.04020098</v>
      </c>
      <c r="V7" s="8">
        <v>14804201.992004903</v>
      </c>
      <c r="W7" s="8">
        <v>18839244.437325973</v>
      </c>
      <c r="X7" s="8">
        <v>129251021.49700271</v>
      </c>
      <c r="Y7" s="8">
        <v>168987331.19744679</v>
      </c>
      <c r="Z7" s="8"/>
      <c r="AA7" s="8">
        <v>16851735.306949444</v>
      </c>
      <c r="AB7" s="8">
        <v>36564001.544723392</v>
      </c>
      <c r="AC7" s="8">
        <v>47764778.981969841</v>
      </c>
      <c r="AD7" s="8">
        <v>297909391.9451713</v>
      </c>
      <c r="AE7" s="8">
        <v>425318258.25985861</v>
      </c>
    </row>
    <row r="8" spans="1:31" x14ac:dyDescent="0.25">
      <c r="B8" t="s">
        <v>21</v>
      </c>
      <c r="C8" s="23">
        <v>7027</v>
      </c>
      <c r="D8" s="6">
        <v>6830</v>
      </c>
      <c r="E8" s="6">
        <v>7206</v>
      </c>
      <c r="F8" s="6">
        <v>6932</v>
      </c>
      <c r="G8" s="6">
        <v>6363</v>
      </c>
      <c r="H8" s="6">
        <v>2947</v>
      </c>
      <c r="I8" s="6">
        <v>2147</v>
      </c>
      <c r="J8" s="6">
        <v>27431</v>
      </c>
      <c r="K8" s="6">
        <v>46356</v>
      </c>
      <c r="N8" t="s">
        <v>22</v>
      </c>
      <c r="O8" s="8">
        <v>7147879.3642025609</v>
      </c>
      <c r="P8" s="8">
        <v>31887226.49411134</v>
      </c>
      <c r="Q8" s="8">
        <v>36903825.339927077</v>
      </c>
      <c r="R8" s="8">
        <v>206100862.2879394</v>
      </c>
      <c r="S8" s="8">
        <v>351951456.53194314</v>
      </c>
      <c r="T8" s="8"/>
      <c r="U8" s="8">
        <v>3527683.4770888872</v>
      </c>
      <c r="V8" s="8">
        <v>4885308.1604774548</v>
      </c>
      <c r="W8" s="8">
        <v>6315623.0816460736</v>
      </c>
      <c r="X8" s="8">
        <v>42230848.404892989</v>
      </c>
      <c r="Y8" s="8">
        <v>56437626.189941719</v>
      </c>
      <c r="Z8" s="8"/>
      <c r="AA8" s="8">
        <v>10675562.841291448</v>
      </c>
      <c r="AB8" s="8">
        <v>36772534.654588796</v>
      </c>
      <c r="AC8" s="8">
        <v>43219448.421573155</v>
      </c>
      <c r="AD8" s="8">
        <v>248331710.69283238</v>
      </c>
      <c r="AE8" s="8">
        <v>408389082.72188485</v>
      </c>
    </row>
    <row r="9" spans="1:31" x14ac:dyDescent="0.25">
      <c r="B9" t="s">
        <v>23</v>
      </c>
      <c r="C9" s="23">
        <v>10412</v>
      </c>
      <c r="D9" s="6">
        <v>9986</v>
      </c>
      <c r="E9" s="6">
        <v>10469</v>
      </c>
      <c r="F9" s="6">
        <v>10086</v>
      </c>
      <c r="G9" s="6">
        <v>7854</v>
      </c>
      <c r="H9" s="6">
        <v>6618</v>
      </c>
      <c r="I9" s="6">
        <v>6059</v>
      </c>
      <c r="J9" s="6">
        <v>32437</v>
      </c>
      <c r="K9" s="6">
        <v>40290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17439</v>
      </c>
      <c r="D10" s="6">
        <v>16816</v>
      </c>
      <c r="E10" s="6">
        <v>17675</v>
      </c>
      <c r="F10" s="6">
        <v>17018</v>
      </c>
      <c r="G10" s="6">
        <v>14217</v>
      </c>
      <c r="H10" s="6">
        <v>9565</v>
      </c>
      <c r="I10" s="6">
        <v>8206</v>
      </c>
      <c r="J10" s="6">
        <v>59868</v>
      </c>
      <c r="K10" s="6">
        <v>86646</v>
      </c>
      <c r="N10" t="s">
        <v>26</v>
      </c>
      <c r="O10" s="8">
        <v>8207276.9618737185</v>
      </c>
      <c r="P10" s="8">
        <v>11037265.921903472</v>
      </c>
      <c r="Q10" s="8">
        <v>15168171.328098126</v>
      </c>
      <c r="R10" s="8">
        <v>96611306.887073427</v>
      </c>
      <c r="S10" s="8">
        <v>131638905.36906686</v>
      </c>
      <c r="T10" s="8"/>
      <c r="U10" s="20">
        <v>530631.57141339907</v>
      </c>
      <c r="V10" s="20">
        <v>828139.89667956019</v>
      </c>
      <c r="W10" s="20">
        <v>1263487.4243110255</v>
      </c>
      <c r="X10" s="20">
        <v>6819073.2293865662</v>
      </c>
      <c r="Y10" s="20">
        <v>10488845.773405284</v>
      </c>
      <c r="Z10" s="10"/>
      <c r="AA10" s="20">
        <v>8737908.5332871173</v>
      </c>
      <c r="AB10" s="20">
        <v>11865405.818583032</v>
      </c>
      <c r="AC10" s="20">
        <v>16431658.752409151</v>
      </c>
      <c r="AD10" s="20">
        <v>103430380.11646</v>
      </c>
      <c r="AE10" s="20">
        <v>142127751.14247215</v>
      </c>
    </row>
    <row r="11" spans="1:31" x14ac:dyDescent="0.25">
      <c r="B11" t="s">
        <v>62</v>
      </c>
      <c r="C11" s="28">
        <v>51.137763181045102</v>
      </c>
      <c r="D11" s="6">
        <v>50.774633215475149</v>
      </c>
      <c r="E11" s="6">
        <v>50.584403690729673</v>
      </c>
      <c r="F11" s="6">
        <v>50.631932213071828</v>
      </c>
      <c r="G11" s="6">
        <v>40.068429448336893</v>
      </c>
      <c r="H11" s="6">
        <v>25.460294982738105</v>
      </c>
      <c r="I11" s="6">
        <v>22.398244388156172</v>
      </c>
      <c r="N11" t="s">
        <v>27</v>
      </c>
      <c r="O11" s="8">
        <v>2030679.7068426942</v>
      </c>
      <c r="P11" s="8">
        <v>3202135.1359060248</v>
      </c>
      <c r="Q11" s="8">
        <v>4936434.2608688418</v>
      </c>
      <c r="R11" s="8">
        <v>26318565.645143718</v>
      </c>
      <c r="S11" s="8">
        <v>40725302.924944684</v>
      </c>
      <c r="T11" s="8"/>
      <c r="U11" s="20">
        <v>1149570.5481596042</v>
      </c>
      <c r="V11" s="20">
        <v>1776365.0818203657</v>
      </c>
      <c r="W11" s="20">
        <v>2692066.8625405929</v>
      </c>
      <c r="X11" s="20">
        <v>14686441.356366726</v>
      </c>
      <c r="Y11" s="20">
        <v>22410403.762301199</v>
      </c>
      <c r="Z11" s="10"/>
      <c r="AA11" s="20">
        <v>3180250.2550022984</v>
      </c>
      <c r="AB11" s="20">
        <v>4978500.2177263908</v>
      </c>
      <c r="AC11" s="20">
        <v>7628501.1234094342</v>
      </c>
      <c r="AD11" s="20">
        <v>41005007.001510441</v>
      </c>
      <c r="AE11" s="20">
        <v>63135706.687245883</v>
      </c>
    </row>
    <row r="12" spans="1:31" x14ac:dyDescent="0.25">
      <c r="B12" t="s">
        <v>63</v>
      </c>
      <c r="C12" s="23">
        <v>250.27</v>
      </c>
      <c r="D12" s="9">
        <v>251.1</v>
      </c>
      <c r="E12" s="9">
        <v>251.1</v>
      </c>
      <c r="F12" s="9">
        <v>251.1</v>
      </c>
      <c r="G12" s="9">
        <v>224.22</v>
      </c>
      <c r="H12" s="9">
        <v>103.69</v>
      </c>
      <c r="I12" s="9">
        <v>97.94</v>
      </c>
      <c r="N12" t="s">
        <v>30</v>
      </c>
      <c r="O12" s="8">
        <v>29856846.299909011</v>
      </c>
      <c r="P12" s="8">
        <v>15724601.043358309</v>
      </c>
      <c r="Q12" s="8">
        <v>14886742.329358645</v>
      </c>
      <c r="R12" s="8">
        <v>196268429.54545861</v>
      </c>
      <c r="S12" s="8">
        <v>146572850.55125967</v>
      </c>
      <c r="T12" s="8"/>
      <c r="U12" s="10">
        <v>9739166.327754505</v>
      </c>
      <c r="V12" s="10">
        <v>12851549.176399598</v>
      </c>
      <c r="W12" s="10">
        <v>17278169.446123119</v>
      </c>
      <c r="X12" s="10">
        <v>113459912.89414746</v>
      </c>
      <c r="Y12" s="10">
        <v>151479356.10468194</v>
      </c>
      <c r="Z12" s="10"/>
      <c r="AA12" s="10">
        <v>39596012.627663516</v>
      </c>
      <c r="AB12" s="10">
        <v>28576150.219757907</v>
      </c>
      <c r="AC12" s="10">
        <v>32164911.775481764</v>
      </c>
      <c r="AD12" s="10">
        <v>309728342.43960607</v>
      </c>
      <c r="AE12" s="10">
        <v>298052206.65594161</v>
      </c>
    </row>
    <row r="13" spans="1:31" x14ac:dyDescent="0.25">
      <c r="A13" t="s">
        <v>28</v>
      </c>
      <c r="B13" t="s">
        <v>29</v>
      </c>
      <c r="C13" s="23">
        <v>60967</v>
      </c>
      <c r="D13" s="6">
        <v>59175.109427466385</v>
      </c>
      <c r="E13" s="6">
        <v>54922.422014480064</v>
      </c>
      <c r="F13" s="6">
        <v>50975.358881829707</v>
      </c>
      <c r="G13" s="6">
        <v>54344.488249714028</v>
      </c>
      <c r="H13" s="6">
        <v>29721.729005222114</v>
      </c>
      <c r="I13" s="6">
        <v>24883.442805291441</v>
      </c>
      <c r="J13" s="6">
        <v>203207.68484986233</v>
      </c>
      <c r="K13" s="6">
        <v>264267.10591284838</v>
      </c>
      <c r="N13" t="s">
        <v>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20">
        <v>11889958.562218355</v>
      </c>
      <c r="V13" s="20">
        <v>16017364.227290964</v>
      </c>
      <c r="W13" s="20">
        <v>21682621.474099729</v>
      </c>
      <c r="X13" s="20">
        <v>140717092.32482317</v>
      </c>
      <c r="Y13" s="20">
        <v>189112833.8334133</v>
      </c>
      <c r="Z13" s="20">
        <v>0</v>
      </c>
      <c r="AA13" s="20">
        <v>11889958.562218355</v>
      </c>
      <c r="AB13" s="20">
        <v>16017364.227290964</v>
      </c>
      <c r="AC13" s="20">
        <v>21682621.474099729</v>
      </c>
      <c r="AD13" s="20">
        <v>140717092.32482317</v>
      </c>
      <c r="AE13" s="20">
        <v>189112833.8334133</v>
      </c>
    </row>
    <row r="14" spans="1:31" x14ac:dyDescent="0.25">
      <c r="B14" t="s">
        <v>31</v>
      </c>
      <c r="C14" s="28">
        <v>10445</v>
      </c>
      <c r="D14" s="6">
        <v>10138.009381630822</v>
      </c>
      <c r="E14" s="6">
        <v>9409.4296577040714</v>
      </c>
      <c r="F14" s="6">
        <v>8733.2101550135521</v>
      </c>
      <c r="G14" s="6">
        <v>8302.1255317044033</v>
      </c>
      <c r="H14" s="6">
        <v>3161.9237336694482</v>
      </c>
      <c r="I14" s="6">
        <v>1493.0065683174864</v>
      </c>
      <c r="J14" s="6">
        <v>50091.506977427103</v>
      </c>
      <c r="K14" s="6">
        <v>68898.334674717815</v>
      </c>
      <c r="N14" t="s">
        <v>35</v>
      </c>
      <c r="O14" s="8">
        <v>-11499542.012414172</v>
      </c>
      <c r="P14" s="8">
        <v>-17473488.247953776</v>
      </c>
      <c r="Q14" s="8">
        <v>-23634057.406768706</v>
      </c>
      <c r="R14" s="8">
        <v>-144803043.17387503</v>
      </c>
      <c r="S14" s="8">
        <v>-206218949.25743568</v>
      </c>
      <c r="T14" s="8"/>
      <c r="U14" s="20">
        <v>11499542.012414172</v>
      </c>
      <c r="V14" s="20">
        <v>17473488.247953776</v>
      </c>
      <c r="W14" s="20">
        <v>23634057.406768706</v>
      </c>
      <c r="X14" s="20">
        <v>144803043.17387503</v>
      </c>
      <c r="Y14" s="20">
        <v>206218949.25743568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x14ac:dyDescent="0.25">
      <c r="A15" t="s">
        <v>33</v>
      </c>
      <c r="B15" t="s">
        <v>34</v>
      </c>
      <c r="C15" s="28">
        <v>1371</v>
      </c>
      <c r="D15" s="20">
        <v>1522.9999999999998</v>
      </c>
      <c r="E15" s="20">
        <v>1701</v>
      </c>
      <c r="F15" s="20">
        <v>1805.9999999999993</v>
      </c>
      <c r="G15" s="20">
        <v>761.49999999999989</v>
      </c>
      <c r="H15" s="20">
        <v>361.36636363636364</v>
      </c>
      <c r="I15" s="20">
        <v>319.83000000000004</v>
      </c>
      <c r="J15" s="20">
        <v>10505.668181818182</v>
      </c>
      <c r="K15" s="20">
        <v>14129.018181818177</v>
      </c>
      <c r="M15" t="s">
        <v>37</v>
      </c>
      <c r="O15" s="8">
        <v>313180109.91306651</v>
      </c>
      <c r="P15" s="8">
        <v>248247319.61747473</v>
      </c>
      <c r="Q15" s="8">
        <v>284501838.51598221</v>
      </c>
      <c r="R15" s="8">
        <v>2543738223.1822715</v>
      </c>
      <c r="S15" s="8">
        <v>2683157880.9568982</v>
      </c>
      <c r="T15" s="8"/>
      <c r="U15" s="10"/>
      <c r="V15" s="10"/>
      <c r="W15" s="10"/>
      <c r="X15" s="10"/>
      <c r="Y15" s="10"/>
      <c r="Z15" s="10"/>
      <c r="AA15" s="20">
        <v>313180109.91306651</v>
      </c>
      <c r="AB15" s="20">
        <v>248247319.61747473</v>
      </c>
      <c r="AC15" s="20">
        <v>284501838.51598221</v>
      </c>
      <c r="AD15" s="20">
        <v>2543738223.1822715</v>
      </c>
      <c r="AE15" s="20">
        <v>2683157880.9568982</v>
      </c>
    </row>
    <row r="16" spans="1:31" x14ac:dyDescent="0.25">
      <c r="B16" t="s">
        <v>36</v>
      </c>
      <c r="C16" s="28">
        <v>1000</v>
      </c>
      <c r="D16" s="20">
        <v>1339.2215568862275</v>
      </c>
      <c r="E16" s="20">
        <v>1641.0179640718563</v>
      </c>
      <c r="F16" s="20">
        <v>1722.7544910179638</v>
      </c>
      <c r="G16" s="20">
        <v>662.62870821605759</v>
      </c>
      <c r="H16" s="20">
        <v>349.34785319618027</v>
      </c>
      <c r="I16" s="20">
        <v>305.08780114190233</v>
      </c>
      <c r="J16" s="20">
        <v>9841.3147977292301</v>
      </c>
      <c r="K16" s="20">
        <v>13546.684003758688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10424</v>
      </c>
      <c r="D17" s="20">
        <v>10453.355640288484</v>
      </c>
      <c r="E17" s="20">
        <v>10064.645348133879</v>
      </c>
      <c r="F17" s="20">
        <v>9523.1957597407181</v>
      </c>
      <c r="G17" s="20">
        <v>8366.8975672322722</v>
      </c>
      <c r="H17" s="20">
        <v>3277.1059765603218</v>
      </c>
      <c r="I17" s="20">
        <v>1678.1800150739311</v>
      </c>
      <c r="J17" s="20">
        <v>55935.920526960253</v>
      </c>
      <c r="K17" s="20">
        <v>76946.786018919869</v>
      </c>
      <c r="M17" t="s">
        <v>40</v>
      </c>
      <c r="O17" s="8">
        <v>47602125.039001882</v>
      </c>
      <c r="P17" s="8">
        <v>91308863.410923913</v>
      </c>
      <c r="Q17" s="8">
        <v>119137767.16010678</v>
      </c>
      <c r="R17" s="8">
        <v>701386933.30703473</v>
      </c>
      <c r="S17" s="8">
        <v>1067678114.5693237</v>
      </c>
      <c r="T17" s="8"/>
      <c r="U17" s="8">
        <v>66726564.624096416</v>
      </c>
      <c r="V17" s="8">
        <v>94557236.695826828</v>
      </c>
      <c r="W17" s="8">
        <v>126514311.38100125</v>
      </c>
      <c r="X17" s="8">
        <v>813829196.73476148</v>
      </c>
      <c r="Y17" s="8">
        <v>1112086554.7507925</v>
      </c>
      <c r="Z17" s="8"/>
      <c r="AA17" s="8">
        <v>114328689.66309829</v>
      </c>
      <c r="AB17" s="8">
        <v>185866100.10675073</v>
      </c>
      <c r="AC17" s="8">
        <v>245652078.54110804</v>
      </c>
      <c r="AD17" s="8">
        <v>1515216130.041796</v>
      </c>
      <c r="AE17" s="8">
        <v>2179764669.3201156</v>
      </c>
    </row>
    <row r="18" spans="1:31" x14ac:dyDescent="0.25">
      <c r="A18" t="s">
        <v>41</v>
      </c>
      <c r="C18" s="28">
        <v>35351.035211267605</v>
      </c>
      <c r="D18" s="6">
        <v>34545.322776438719</v>
      </c>
      <c r="E18" s="6">
        <v>35414.830011670652</v>
      </c>
      <c r="F18" s="6">
        <v>33924.260704967637</v>
      </c>
      <c r="G18" s="6">
        <v>29402.729010329655</v>
      </c>
      <c r="H18" s="6">
        <v>18494.452476364779</v>
      </c>
      <c r="I18" s="6">
        <v>15293.602385038734</v>
      </c>
      <c r="J18" s="6">
        <v>129583.7176165416</v>
      </c>
      <c r="K18" s="6">
        <v>183875.39583590635</v>
      </c>
      <c r="N18" t="s">
        <v>42</v>
      </c>
      <c r="O18" s="13">
        <v>16729823</v>
      </c>
      <c r="P18" s="13">
        <v>19125033</v>
      </c>
      <c r="Q18" s="13">
        <v>21409876</v>
      </c>
      <c r="R18" s="13">
        <v>180309807</v>
      </c>
      <c r="S18" s="13">
        <v>204056433</v>
      </c>
      <c r="U18" s="13">
        <v>16641682</v>
      </c>
      <c r="V18" s="13">
        <v>18720983</v>
      </c>
      <c r="W18" s="13">
        <v>20651137</v>
      </c>
      <c r="X18" s="13">
        <v>177746846</v>
      </c>
      <c r="Y18" s="13">
        <v>198102991</v>
      </c>
      <c r="Z18" s="14"/>
      <c r="AA18" s="13">
        <v>16729823</v>
      </c>
      <c r="AB18" s="13">
        <v>19125033</v>
      </c>
      <c r="AC18" s="13">
        <v>21409876</v>
      </c>
      <c r="AD18" s="13">
        <v>180309807</v>
      </c>
      <c r="AE18" s="13">
        <v>204056433</v>
      </c>
    </row>
    <row r="19" spans="1:31" x14ac:dyDescent="0.25">
      <c r="N19" t="s">
        <v>43</v>
      </c>
      <c r="O19" s="15">
        <v>2.8453454073603699</v>
      </c>
      <c r="P19" s="15">
        <v>4.7743114174456016</v>
      </c>
      <c r="Q19" s="15">
        <v>5.5646173364155302</v>
      </c>
      <c r="R19" s="15">
        <v>3.8898989743083399</v>
      </c>
      <c r="S19" s="15">
        <v>5.232268833050334</v>
      </c>
      <c r="T19" s="15"/>
      <c r="U19" s="15">
        <v>4.009604595502811</v>
      </c>
      <c r="V19" s="15">
        <v>5.05086921428361</v>
      </c>
      <c r="W19" s="15">
        <v>6.126263720055765</v>
      </c>
      <c r="X19" s="15">
        <v>4.5785858655110063</v>
      </c>
      <c r="Y19" s="15">
        <v>5.6136787694981978</v>
      </c>
      <c r="Z19" s="15"/>
      <c r="AA19" s="15">
        <v>6.8338254184218377</v>
      </c>
      <c r="AB19" s="15">
        <v>9.7184721253422524</v>
      </c>
      <c r="AC19" s="15">
        <v>11.473773997621848</v>
      </c>
      <c r="AD19" s="15">
        <v>8.4034038705492922</v>
      </c>
      <c r="AE19" s="15">
        <v>10.682165895353643</v>
      </c>
    </row>
    <row r="20" spans="1:31" x14ac:dyDescent="0.25">
      <c r="M20" t="s">
        <v>44</v>
      </c>
      <c r="O20" s="8">
        <v>360782234.95206839</v>
      </c>
      <c r="P20" s="8">
        <v>339556183.02839863</v>
      </c>
      <c r="Q20" s="8">
        <v>403639605.67608899</v>
      </c>
      <c r="R20" s="8">
        <v>3245125156.4893064</v>
      </c>
      <c r="S20" s="8">
        <v>3750835995.5262218</v>
      </c>
      <c r="T20" s="8"/>
      <c r="U20" s="8">
        <v>66726564.624096416</v>
      </c>
      <c r="V20" s="8">
        <v>94557236.695826828</v>
      </c>
      <c r="W20" s="8">
        <v>126514311.38100125</v>
      </c>
      <c r="X20" s="8">
        <v>813829196.73476148</v>
      </c>
      <c r="Y20" s="8">
        <v>1112086554.7507925</v>
      </c>
      <c r="Z20" s="8"/>
      <c r="AA20" s="8">
        <v>427508799.57616478</v>
      </c>
      <c r="AB20" s="8">
        <v>434113419.72422546</v>
      </c>
      <c r="AC20" s="8">
        <v>530153917.05709028</v>
      </c>
      <c r="AD20" s="8">
        <v>4058954353.2240677</v>
      </c>
      <c r="AE20" s="8">
        <v>4862922550.2770138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21.56521530156466</v>
      </c>
      <c r="P21" s="15">
        <v>17.754541026329139</v>
      </c>
      <c r="Q21" s="15">
        <v>18.85296326219213</v>
      </c>
      <c r="R21" s="15">
        <v>17.997496700161776</v>
      </c>
      <c r="S21" s="15">
        <v>18.381366077913466</v>
      </c>
      <c r="T21" s="15"/>
      <c r="U21" s="15">
        <v>4.009604595502811</v>
      </c>
      <c r="V21" s="15">
        <v>5.05086921428361</v>
      </c>
      <c r="W21" s="15">
        <v>6.126263720055765</v>
      </c>
      <c r="X21" s="15">
        <v>4.5785858655110063</v>
      </c>
      <c r="Y21" s="15">
        <v>5.6136787694981978</v>
      </c>
      <c r="Z21" s="15"/>
      <c r="AA21" s="15">
        <v>25.553695312626129</v>
      </c>
      <c r="AB21" s="15">
        <v>22.698701734225789</v>
      </c>
      <c r="AC21" s="15">
        <v>24.762119923398448</v>
      </c>
      <c r="AD21" s="15">
        <v>22.511001596402728</v>
      </c>
      <c r="AE21" s="15">
        <v>23.831263140216773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4.3269230769230768E-2</v>
      </c>
      <c r="E23" s="18">
        <v>0.55530216647662489</v>
      </c>
      <c r="F23" s="18">
        <v>0.57464454976303314</v>
      </c>
      <c r="G23" s="18">
        <v>6.6822977725674096E-2</v>
      </c>
      <c r="H23" s="18">
        <v>0.54279015240328254</v>
      </c>
      <c r="I23" s="18">
        <v>0.57913247362250875</v>
      </c>
      <c r="M23" t="s">
        <v>45</v>
      </c>
      <c r="N23" t="s">
        <v>47</v>
      </c>
    </row>
    <row r="24" spans="1:31" x14ac:dyDescent="0.25">
      <c r="B24" t="s">
        <v>19</v>
      </c>
      <c r="D24" s="18">
        <v>6.5353482436356899E-2</v>
      </c>
      <c r="E24" s="18">
        <v>0.22591886507144301</v>
      </c>
      <c r="F24" s="18">
        <v>0.2276537376110212</v>
      </c>
      <c r="G24" s="18">
        <v>9.2268352567381001E-2</v>
      </c>
      <c r="H24" s="18">
        <v>0.20688491737497494</v>
      </c>
      <c r="I24" s="18">
        <v>0.23882508394406371</v>
      </c>
      <c r="N24" t="s">
        <v>48</v>
      </c>
      <c r="O24" s="18">
        <v>2.3836766112429703E-2</v>
      </c>
      <c r="P24" s="18">
        <v>2.0185581028368559E-2</v>
      </c>
      <c r="Q24" s="18">
        <v>2.4914775698298645E-2</v>
      </c>
      <c r="R24" s="18">
        <v>2.2519565258499588E-2</v>
      </c>
      <c r="S24" s="18">
        <v>2.1708323529681616E-2</v>
      </c>
      <c r="T24" s="18"/>
      <c r="U24" s="18">
        <v>0.13683316871697121</v>
      </c>
      <c r="V24" s="18">
        <v>0.14339932294527793</v>
      </c>
      <c r="W24" s="18">
        <v>0.14894850437611731</v>
      </c>
      <c r="X24" s="18">
        <v>0.13961098509855635</v>
      </c>
      <c r="Y24" s="18">
        <v>0.14804200623606256</v>
      </c>
      <c r="Z24" s="18"/>
      <c r="AA24" s="18">
        <v>8.9785757418992237E-2</v>
      </c>
      <c r="AB24" s="18">
        <v>8.2869152437701432E-2</v>
      </c>
      <c r="AC24" s="18">
        <v>8.8793908595870399E-2</v>
      </c>
      <c r="AD24" s="18">
        <v>8.5409877910027091E-2</v>
      </c>
      <c r="AE24" s="18">
        <v>8.616206568237926E-2</v>
      </c>
    </row>
    <row r="25" spans="1:31" x14ac:dyDescent="0.25">
      <c r="B25" t="s">
        <v>49</v>
      </c>
      <c r="D25" s="18">
        <v>6.8374816983894582E-2</v>
      </c>
      <c r="E25" s="18">
        <v>0.5910352484041077</v>
      </c>
      <c r="F25" s="18">
        <v>0.69027697634160412</v>
      </c>
      <c r="G25" s="18">
        <v>9.4492671125658179E-2</v>
      </c>
      <c r="H25" s="18">
        <v>0.56852122986822839</v>
      </c>
      <c r="I25" s="18">
        <v>0.6856515373352855</v>
      </c>
      <c r="N25" t="s">
        <v>50</v>
      </c>
      <c r="O25" s="18">
        <v>8.9695569837102571E-2</v>
      </c>
      <c r="P25" s="18">
        <v>0.25548670937787277</v>
      </c>
      <c r="Q25" s="18">
        <v>0.32720796223753745</v>
      </c>
      <c r="R25" s="18">
        <v>0.19452531316452867</v>
      </c>
      <c r="S25" s="18">
        <v>0.30299405320394152</v>
      </c>
      <c r="T25" s="18"/>
      <c r="U25" s="18">
        <v>0.13281777444501039</v>
      </c>
      <c r="V25" s="18">
        <v>0.13072903379364309</v>
      </c>
      <c r="W25" s="18">
        <v>0.12619065472942975</v>
      </c>
      <c r="X25" s="18">
        <v>0.13300366763744595</v>
      </c>
      <c r="Y25" s="18">
        <v>0.12797176923931058</v>
      </c>
      <c r="Z25" s="18"/>
      <c r="AA25" s="18">
        <v>0.11486332590062548</v>
      </c>
      <c r="AB25" s="18">
        <v>0.19201767950602516</v>
      </c>
      <c r="AC25" s="18">
        <v>0.22368119223792826</v>
      </c>
      <c r="AD25" s="18">
        <v>0.1614817688354927</v>
      </c>
      <c r="AE25" s="18">
        <v>0.21370004292917608</v>
      </c>
    </row>
    <row r="26" spans="1:31" x14ac:dyDescent="0.25">
      <c r="B26" t="s">
        <v>51</v>
      </c>
      <c r="D26" s="18">
        <v>0.21349889845784098</v>
      </c>
      <c r="E26" s="18">
        <v>0.36784793198968385</v>
      </c>
      <c r="F26" s="18">
        <v>0.39926630973626809</v>
      </c>
      <c r="G26" s="18">
        <v>0.24567806377257012</v>
      </c>
      <c r="H26" s="18">
        <v>0.36438724548597773</v>
      </c>
      <c r="I26" s="18">
        <v>0.41807529773338453</v>
      </c>
      <c r="N26" t="s">
        <v>20</v>
      </c>
      <c r="O26" s="18">
        <v>0.13559487651990343</v>
      </c>
      <c r="P26" s="18">
        <v>0.23830982820135743</v>
      </c>
      <c r="Q26" s="18">
        <v>0.24279063838565515</v>
      </c>
      <c r="R26" s="18">
        <v>0.24046408970430269</v>
      </c>
      <c r="S26" s="18">
        <v>0.24008259002837171</v>
      </c>
      <c r="T26" s="18"/>
      <c r="U26" s="18">
        <v>0.15581696883052706</v>
      </c>
      <c r="V26" s="18">
        <v>0.15656339492689794</v>
      </c>
      <c r="W26" s="18">
        <v>0.14890998679660108</v>
      </c>
      <c r="X26" s="18">
        <v>0.15881836387239798</v>
      </c>
      <c r="Y26" s="18">
        <v>0.15195519672056026</v>
      </c>
      <c r="Z26" s="18"/>
      <c r="AA26" s="18">
        <v>0.14739725747411112</v>
      </c>
      <c r="AB26" s="18">
        <v>0.19672227223642796</v>
      </c>
      <c r="AC26" s="18">
        <v>0.19444076869057211</v>
      </c>
      <c r="AD26" s="18">
        <v>0.19661181401029154</v>
      </c>
      <c r="AE26" s="18">
        <v>0.19512118177074522</v>
      </c>
    </row>
    <row r="27" spans="1:31" x14ac:dyDescent="0.25">
      <c r="B27" t="s">
        <v>52</v>
      </c>
      <c r="D27" s="18">
        <v>0.15455518553758327</v>
      </c>
      <c r="E27" s="18">
        <v>0.45884016973125885</v>
      </c>
      <c r="F27" s="18">
        <v>0.51780467740039959</v>
      </c>
      <c r="G27" s="18">
        <v>0.18475830036125926</v>
      </c>
      <c r="H27" s="18">
        <v>0.4515167154079936</v>
      </c>
      <c r="I27" s="18">
        <v>0.52944549572796606</v>
      </c>
      <c r="N27" t="s">
        <v>53</v>
      </c>
      <c r="O27" s="18">
        <v>0.15015882921920154</v>
      </c>
      <c r="P27" s="18">
        <v>0.34922378072550236</v>
      </c>
      <c r="Q27" s="18">
        <v>0.30975757074860055</v>
      </c>
      <c r="R27" s="18">
        <v>0.29384759324810228</v>
      </c>
      <c r="S27" s="18">
        <v>0.32964191335317583</v>
      </c>
      <c r="T27" s="18"/>
      <c r="U27" s="18">
        <v>5.2867752100862149E-2</v>
      </c>
      <c r="V27" s="18">
        <v>5.1665090173823383E-2</v>
      </c>
      <c r="W27" s="18">
        <v>4.9920226515926765E-2</v>
      </c>
      <c r="X27" s="18">
        <v>5.1891537652287774E-2</v>
      </c>
      <c r="Y27" s="18">
        <v>5.074931078776402E-2</v>
      </c>
      <c r="Z27" s="18"/>
      <c r="AA27" s="18">
        <v>9.3376062235559623E-2</v>
      </c>
      <c r="AB27" s="18">
        <v>0.1978442256735832</v>
      </c>
      <c r="AC27" s="18">
        <v>0.17593764595132746</v>
      </c>
      <c r="AD27" s="18">
        <v>0.16389193974986419</v>
      </c>
      <c r="AE27" s="18">
        <v>0.18735466652428326</v>
      </c>
    </row>
    <row r="28" spans="1:31" x14ac:dyDescent="0.25">
      <c r="B28" t="s">
        <v>28</v>
      </c>
      <c r="D28" s="18">
        <v>0.18108918435732343</v>
      </c>
      <c r="E28" s="18">
        <v>0.66396223270763399</v>
      </c>
      <c r="F28" s="18">
        <v>0.82904263818037371</v>
      </c>
      <c r="G28" s="18">
        <v>0.20515791941556694</v>
      </c>
      <c r="H28" s="18">
        <v>0.69727872343997632</v>
      </c>
      <c r="I28" s="18">
        <v>0.85706016579057087</v>
      </c>
      <c r="N28" t="s">
        <v>54</v>
      </c>
      <c r="O28" s="18">
        <v>0.21507352161963653</v>
      </c>
      <c r="P28" s="18">
        <v>0.15594763230954795</v>
      </c>
      <c r="Q28" s="18">
        <v>0.16875090131535539</v>
      </c>
      <c r="R28" s="18">
        <v>0.17526684158857025</v>
      </c>
      <c r="S28" s="18">
        <v>0.16143836418669985</v>
      </c>
      <c r="T28" s="18"/>
      <c r="U28" s="18">
        <v>2.5180407968526608E-2</v>
      </c>
      <c r="V28" s="18">
        <v>2.7544216281173036E-2</v>
      </c>
      <c r="W28" s="18">
        <v>3.1265666655998788E-2</v>
      </c>
      <c r="X28" s="18">
        <v>2.6425095919435593E-2</v>
      </c>
      <c r="Y28" s="18">
        <v>2.9583353377632442E-2</v>
      </c>
      <c r="Z28" s="18"/>
      <c r="AA28" s="18">
        <v>0.10424468979229649</v>
      </c>
      <c r="AB28" s="18">
        <v>9.0623873996577411E-2</v>
      </c>
      <c r="AC28" s="18">
        <v>9.7944051679547645E-2</v>
      </c>
      <c r="AD28" s="18">
        <v>9.532329035725505E-2</v>
      </c>
      <c r="AE28" s="18">
        <v>9.4167714854164142E-2</v>
      </c>
    </row>
    <row r="29" spans="1:31" x14ac:dyDescent="0.25">
      <c r="B29" t="s">
        <v>55</v>
      </c>
      <c r="D29" s="18">
        <v>0.50521352885275372</v>
      </c>
      <c r="E29" s="18">
        <v>0.78711515605268345</v>
      </c>
      <c r="F29" s="18">
        <v>0.82290697674418589</v>
      </c>
      <c r="G29" s="18">
        <v>0.33737129178394243</v>
      </c>
      <c r="H29" s="18">
        <v>0.65065214680381978</v>
      </c>
      <c r="I29" s="18">
        <v>0.69491219885809763</v>
      </c>
      <c r="N29" t="s">
        <v>28</v>
      </c>
      <c r="O29" s="18">
        <v>0.62721666890808714</v>
      </c>
      <c r="P29" s="18">
        <v>0.17221330390010162</v>
      </c>
      <c r="Q29" s="18">
        <v>0.12495401487047059</v>
      </c>
      <c r="R29" s="18">
        <v>0.2798290361926965</v>
      </c>
      <c r="S29" s="18">
        <v>0.13728187227138558</v>
      </c>
      <c r="T29" s="18"/>
      <c r="U29" s="18">
        <v>0.14595635760090486</v>
      </c>
      <c r="V29" s="18">
        <v>0.13591290974101389</v>
      </c>
      <c r="W29" s="18">
        <v>0.13657086899907669</v>
      </c>
      <c r="X29" s="18">
        <v>0.1394148960855304</v>
      </c>
      <c r="Y29" s="18">
        <v>0.13621184021834248</v>
      </c>
      <c r="Z29" s="18"/>
      <c r="AA29" s="18">
        <v>0.34633487661184892</v>
      </c>
      <c r="AB29" s="18">
        <v>0.15374589666079733</v>
      </c>
      <c r="AC29" s="18">
        <v>0.13093685983242842</v>
      </c>
      <c r="AD29" s="18">
        <v>0.20441198869171387</v>
      </c>
      <c r="AE29" s="18">
        <v>0.13673595634014302</v>
      </c>
    </row>
    <row r="30" spans="1:31" x14ac:dyDescent="0.25">
      <c r="B30" s="25" t="s">
        <v>68</v>
      </c>
      <c r="C30" s="26">
        <v>-3.3812657331733442E-2</v>
      </c>
      <c r="N30" t="s">
        <v>55</v>
      </c>
      <c r="O30" s="18">
        <v>-0.24157623221636101</v>
      </c>
      <c r="P30" s="18">
        <v>-0.19136683554275083</v>
      </c>
      <c r="Q30" s="18">
        <v>-0.19837586325591772</v>
      </c>
      <c r="R30" s="18">
        <v>-0.20645243915670006</v>
      </c>
      <c r="S30" s="18">
        <v>-0.19314711657325634</v>
      </c>
      <c r="T30" s="18"/>
      <c r="U30" s="18">
        <v>0.35052757033719772</v>
      </c>
      <c r="V30" s="18">
        <v>0.35418603213817074</v>
      </c>
      <c r="W30" s="18">
        <v>0.35819409192684959</v>
      </c>
      <c r="X30" s="18">
        <v>0.35083545373434583</v>
      </c>
      <c r="Y30" s="18">
        <v>0.35548652342032755</v>
      </c>
      <c r="Z30" s="18"/>
      <c r="AA30" s="18">
        <v>0.10399803056656619</v>
      </c>
      <c r="AB30" s="18">
        <v>8.6176899488887529E-2</v>
      </c>
      <c r="AC30" s="18">
        <v>8.8265573012325654E-2</v>
      </c>
      <c r="AD30" s="18">
        <v>9.2869320445355619E-2</v>
      </c>
      <c r="AE30" s="18">
        <v>8.6758371899109163E-2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8.1632653061224469E-2</v>
      </c>
      <c r="E32" s="18">
        <v>0.45884161850353017</v>
      </c>
      <c r="F32" s="18">
        <v>0.51185350429850129</v>
      </c>
      <c r="G32" s="18">
        <v>0.1086245304883949</v>
      </c>
      <c r="H32" s="18">
        <v>0.51249480858132901</v>
      </c>
      <c r="I32" s="18">
        <v>0.59185390776499669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0.78755651755651757</v>
      </c>
      <c r="F33" s="18">
        <v>0.82290697674418589</v>
      </c>
      <c r="G33" s="18">
        <v>0.44456601021152453</v>
      </c>
      <c r="H33" s="18">
        <v>0.73642132484583245</v>
      </c>
      <c r="I33" s="18">
        <v>0.76671772428884033</v>
      </c>
      <c r="N33" t="s">
        <v>57</v>
      </c>
      <c r="O33" s="11">
        <v>70155.6940642892</v>
      </c>
      <c r="P33" s="11">
        <v>20067.884556351324</v>
      </c>
      <c r="Q33" s="11">
        <v>21665.34315345811</v>
      </c>
      <c r="R33" s="11">
        <v>25042.692216101848</v>
      </c>
      <c r="S33" s="11">
        <v>20398.792228153972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40168305.023000002</v>
      </c>
      <c r="D38" s="19">
        <v>36471014.140000001</v>
      </c>
      <c r="E38" s="30">
        <v>41501321.609999999</v>
      </c>
      <c r="F38" s="19">
        <v>46459430.920000002</v>
      </c>
      <c r="G38" s="30">
        <v>39147785.82</v>
      </c>
      <c r="H38" s="19">
        <v>44752577.219999999</v>
      </c>
      <c r="I38" s="30">
        <v>50099109.839999996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E38"/>
  <sheetViews>
    <sheetView topLeftCell="R7" workbookViewId="0">
      <selection activeCell="T11" sqref="T11"/>
    </sheetView>
  </sheetViews>
  <sheetFormatPr defaultRowHeight="15" x14ac:dyDescent="0.25"/>
  <cols>
    <col min="2" max="2" width="27" bestFit="1" customWidth="1"/>
    <col min="3" max="3" width="10.140625" customWidth="1"/>
    <col min="4" max="4" width="10.28515625" customWidth="1"/>
    <col min="5" max="5" width="10.7109375" customWidth="1"/>
    <col min="6" max="6" width="10.5703125" customWidth="1"/>
    <col min="7" max="7" width="13" customWidth="1"/>
    <col min="8" max="9" width="9.5703125" bestFit="1" customWidth="1"/>
    <col min="10" max="10" width="10.5703125" bestFit="1" customWidth="1"/>
    <col min="11" max="11" width="10.710937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3" width="12.5703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73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155591</v>
      </c>
      <c r="D4" s="6">
        <v>175179</v>
      </c>
      <c r="E4" s="6">
        <v>220489</v>
      </c>
      <c r="F4" s="6">
        <v>266603</v>
      </c>
      <c r="G4" s="6">
        <v>160250</v>
      </c>
      <c r="H4" s="6">
        <v>133568</v>
      </c>
      <c r="I4" s="6">
        <v>135786</v>
      </c>
      <c r="J4" s="6">
        <v>516853</v>
      </c>
      <c r="K4" s="6">
        <v>1155372</v>
      </c>
      <c r="M4" t="s">
        <v>13</v>
      </c>
    </row>
    <row r="5" spans="1:31" x14ac:dyDescent="0.25">
      <c r="B5" t="s">
        <v>15</v>
      </c>
      <c r="C5" s="27">
        <v>4.55</v>
      </c>
      <c r="D5" s="7">
        <v>4.55</v>
      </c>
      <c r="E5" s="7">
        <v>4.55</v>
      </c>
      <c r="F5" s="7">
        <v>4.55</v>
      </c>
      <c r="G5" s="7">
        <v>3.99</v>
      </c>
      <c r="H5" s="7">
        <v>2.63</v>
      </c>
      <c r="I5" s="7">
        <v>2.3199999999999998</v>
      </c>
      <c r="J5" s="6"/>
      <c r="K5" s="6"/>
      <c r="N5" t="s">
        <v>16</v>
      </c>
      <c r="O5" s="8">
        <v>195704.21714048379</v>
      </c>
      <c r="P5" s="8">
        <v>895688.52077537822</v>
      </c>
      <c r="Q5" s="8">
        <v>1493493.8599650012</v>
      </c>
      <c r="R5" s="8">
        <v>5343179.2791040698</v>
      </c>
      <c r="S5" s="8">
        <v>12564853.719428444</v>
      </c>
      <c r="T5" s="8"/>
      <c r="U5" s="8">
        <v>435834.75935012428</v>
      </c>
      <c r="V5" s="8">
        <v>669800.97507764027</v>
      </c>
      <c r="W5" s="8">
        <v>1072045.2579864832</v>
      </c>
      <c r="X5" s="8">
        <v>5542489.310328844</v>
      </c>
      <c r="Y5" s="8">
        <v>8676090.6595844049</v>
      </c>
      <c r="Z5" s="8"/>
      <c r="AA5" s="8">
        <v>631538.97649060807</v>
      </c>
      <c r="AB5" s="8">
        <v>1565489.4958530185</v>
      </c>
      <c r="AC5" s="8">
        <v>2565539.1179514844</v>
      </c>
      <c r="AD5" s="8">
        <v>10885668.589432914</v>
      </c>
      <c r="AE5" s="8">
        <v>21240944.379012849</v>
      </c>
    </row>
    <row r="6" spans="1:31" x14ac:dyDescent="0.25">
      <c r="B6" t="s">
        <v>17</v>
      </c>
      <c r="C6" s="23">
        <v>1385</v>
      </c>
      <c r="D6" s="6">
        <v>1559</v>
      </c>
      <c r="E6" s="6">
        <v>1962</v>
      </c>
      <c r="F6" s="6">
        <v>2373</v>
      </c>
      <c r="G6" s="6">
        <v>972</v>
      </c>
      <c r="H6" s="6">
        <v>462</v>
      </c>
      <c r="I6" s="6">
        <v>465</v>
      </c>
      <c r="J6" s="6">
        <v>12101</v>
      </c>
      <c r="K6" s="6">
        <v>17318</v>
      </c>
      <c r="N6" t="s">
        <v>18</v>
      </c>
      <c r="O6" s="8">
        <v>823434.25661045662</v>
      </c>
      <c r="P6" s="8">
        <v>2921464.0031598588</v>
      </c>
      <c r="Q6" s="8">
        <v>4845340.5675619217</v>
      </c>
      <c r="R6" s="8">
        <v>20909613.00940815</v>
      </c>
      <c r="S6" s="8">
        <v>38102413.251256935</v>
      </c>
      <c r="T6" s="8"/>
      <c r="U6" s="8">
        <v>1949819.5126455741</v>
      </c>
      <c r="V6" s="8">
        <v>3024407.6636492922</v>
      </c>
      <c r="W6" s="8">
        <v>4702650.4572617011</v>
      </c>
      <c r="X6" s="8">
        <v>25096287.14734992</v>
      </c>
      <c r="Y6" s="8">
        <v>38378126.774772175</v>
      </c>
      <c r="Z6" s="8"/>
      <c r="AA6" s="8">
        <v>2773253.7692560307</v>
      </c>
      <c r="AB6" s="8">
        <v>5945871.6668091509</v>
      </c>
      <c r="AC6" s="8">
        <v>9547991.0248236228</v>
      </c>
      <c r="AD6" s="8">
        <v>46005900.15675807</v>
      </c>
      <c r="AE6" s="8">
        <v>76480540.02602911</v>
      </c>
    </row>
    <row r="7" spans="1:31" x14ac:dyDescent="0.25">
      <c r="B7" t="s">
        <v>19</v>
      </c>
      <c r="C7" s="28">
        <v>3952.2836948574213</v>
      </c>
      <c r="D7" s="9">
        <v>4449.8196441628079</v>
      </c>
      <c r="E7" s="9">
        <v>5600.7799171338047</v>
      </c>
      <c r="F7" s="9">
        <v>6771.3429198147696</v>
      </c>
      <c r="G7" s="9">
        <v>3474.0646354208538</v>
      </c>
      <c r="H7" s="9">
        <v>2325.8959723450439</v>
      </c>
      <c r="I7" s="9">
        <v>2345.6017364739932</v>
      </c>
      <c r="J7" s="9">
        <v>23622.924118295872</v>
      </c>
      <c r="K7" s="9">
        <v>39765.678643096857</v>
      </c>
      <c r="N7" t="s">
        <v>20</v>
      </c>
      <c r="O7" s="8">
        <v>2209045.8991150307</v>
      </c>
      <c r="P7" s="8">
        <v>1353556.5112833921</v>
      </c>
      <c r="Q7" s="8">
        <v>872960.58106722217</v>
      </c>
      <c r="R7" s="8">
        <v>20021556.195400685</v>
      </c>
      <c r="S7" s="8">
        <v>9003737.4520459324</v>
      </c>
      <c r="T7" s="8"/>
      <c r="U7" s="8">
        <v>1934863.3276739202</v>
      </c>
      <c r="V7" s="8">
        <v>3481595.5499685872</v>
      </c>
      <c r="W7" s="8">
        <v>5904286.8019776782</v>
      </c>
      <c r="X7" s="8">
        <v>27397061.81882745</v>
      </c>
      <c r="Y7" s="8">
        <v>46443029.079932988</v>
      </c>
      <c r="Z7" s="8"/>
      <c r="AA7" s="8">
        <v>4143909.2267889506</v>
      </c>
      <c r="AB7" s="8">
        <v>4835152.0612519793</v>
      </c>
      <c r="AC7" s="8">
        <v>6777247.3830449004</v>
      </c>
      <c r="AD7" s="8">
        <v>47418618.014228135</v>
      </c>
      <c r="AE7" s="8">
        <v>55446766.53197892</v>
      </c>
    </row>
    <row r="8" spans="1:31" x14ac:dyDescent="0.25">
      <c r="B8" t="s">
        <v>21</v>
      </c>
      <c r="C8" s="23">
        <v>7197</v>
      </c>
      <c r="D8" s="6">
        <v>8100</v>
      </c>
      <c r="E8" s="6">
        <v>10191</v>
      </c>
      <c r="F8" s="6">
        <v>12322</v>
      </c>
      <c r="G8" s="6">
        <v>3583</v>
      </c>
      <c r="H8" s="6">
        <v>1192</v>
      </c>
      <c r="I8" s="6">
        <v>922</v>
      </c>
      <c r="J8" s="6">
        <v>73914</v>
      </c>
      <c r="K8" s="6">
        <v>103251</v>
      </c>
      <c r="N8" t="s">
        <v>22</v>
      </c>
      <c r="O8" s="8">
        <v>384481.65117748338</v>
      </c>
      <c r="P8" s="8">
        <v>1716197.7601760784</v>
      </c>
      <c r="Q8" s="8">
        <v>1160644.0441827462</v>
      </c>
      <c r="R8" s="8">
        <v>13637902.576808214</v>
      </c>
      <c r="S8" s="8">
        <v>12658251.008787047</v>
      </c>
      <c r="T8" s="8"/>
      <c r="U8" s="8">
        <v>661468.91286541813</v>
      </c>
      <c r="V8" s="8">
        <v>1387917.0338400882</v>
      </c>
      <c r="W8" s="8">
        <v>2465285.8139388086</v>
      </c>
      <c r="X8" s="8">
        <v>10365535.70557962</v>
      </c>
      <c r="Y8" s="8">
        <v>19125387.850810774</v>
      </c>
      <c r="Z8" s="8"/>
      <c r="AA8" s="8">
        <v>1045950.5640429015</v>
      </c>
      <c r="AB8" s="8">
        <v>3104114.7940161666</v>
      </c>
      <c r="AC8" s="8">
        <v>3625929.8581215548</v>
      </c>
      <c r="AD8" s="8">
        <v>24003438.282387834</v>
      </c>
      <c r="AE8" s="8">
        <v>31783638.859597821</v>
      </c>
    </row>
    <row r="9" spans="1:31" x14ac:dyDescent="0.25">
      <c r="B9" t="s">
        <v>23</v>
      </c>
      <c r="C9" s="23">
        <v>16907</v>
      </c>
      <c r="D9" s="6">
        <v>18690</v>
      </c>
      <c r="E9" s="6">
        <v>23534</v>
      </c>
      <c r="F9" s="6">
        <v>28351</v>
      </c>
      <c r="G9" s="6">
        <v>15232</v>
      </c>
      <c r="H9" s="6">
        <v>6617</v>
      </c>
      <c r="I9" s="6">
        <v>5402</v>
      </c>
      <c r="J9" s="6">
        <v>116630</v>
      </c>
      <c r="K9" s="6">
        <v>206000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24104</v>
      </c>
      <c r="D10" s="6">
        <v>26790</v>
      </c>
      <c r="E10" s="6">
        <v>33725</v>
      </c>
      <c r="F10" s="6">
        <v>40673</v>
      </c>
      <c r="G10" s="6">
        <v>18815</v>
      </c>
      <c r="H10" s="6">
        <v>7809</v>
      </c>
      <c r="I10" s="6">
        <v>6324</v>
      </c>
      <c r="J10" s="6">
        <v>190544</v>
      </c>
      <c r="K10" s="6">
        <v>309251</v>
      </c>
      <c r="N10" t="s">
        <v>26</v>
      </c>
      <c r="O10" s="8">
        <v>4910456.3348367615</v>
      </c>
      <c r="P10" s="8">
        <v>6338288.8576675579</v>
      </c>
      <c r="Q10" s="8">
        <v>8257619.2916492503</v>
      </c>
      <c r="R10" s="8">
        <v>57533313.288996093</v>
      </c>
      <c r="S10" s="8">
        <v>72246889.013109326</v>
      </c>
      <c r="T10" s="8"/>
      <c r="U10" s="20">
        <v>4482362.6214176742</v>
      </c>
      <c r="V10" s="20">
        <v>6844412.1884574331</v>
      </c>
      <c r="W10" s="20">
        <v>11049229.770844812</v>
      </c>
      <c r="X10" s="20">
        <v>56823182.754847758</v>
      </c>
      <c r="Y10" s="20">
        <v>88806294.220933795</v>
      </c>
      <c r="Z10" s="10"/>
      <c r="AA10" s="20">
        <v>9392818.9562544357</v>
      </c>
      <c r="AB10" s="20">
        <v>13182701.046124991</v>
      </c>
      <c r="AC10" s="20">
        <v>19306849.062494062</v>
      </c>
      <c r="AD10" s="20">
        <v>114356496.04384385</v>
      </c>
      <c r="AE10" s="20">
        <v>161053183.23404312</v>
      </c>
    </row>
    <row r="11" spans="1:31" x14ac:dyDescent="0.25">
      <c r="B11" t="s">
        <v>62</v>
      </c>
      <c r="C11" s="28">
        <v>154.91898631668926</v>
      </c>
      <c r="D11" s="6">
        <v>152.9292894696282</v>
      </c>
      <c r="E11" s="6">
        <v>152.95547623690979</v>
      </c>
      <c r="F11" s="6">
        <v>152.56017374148078</v>
      </c>
      <c r="G11" s="6">
        <v>117.41029641185648</v>
      </c>
      <c r="H11" s="6">
        <v>58.464602299952077</v>
      </c>
      <c r="I11" s="6">
        <v>46.573284432857584</v>
      </c>
      <c r="N11" t="s">
        <v>27</v>
      </c>
      <c r="O11" s="8">
        <v>3864813.175071544</v>
      </c>
      <c r="P11" s="8">
        <v>5038058.3995374143</v>
      </c>
      <c r="Q11" s="8">
        <v>6754498.7026659288</v>
      </c>
      <c r="R11" s="8">
        <v>45644894.05350028</v>
      </c>
      <c r="S11" s="8">
        <v>58481110.209360033</v>
      </c>
      <c r="T11" s="8"/>
      <c r="U11" s="20">
        <v>5617327.9288978102</v>
      </c>
      <c r="V11" s="20">
        <v>8645826.2374545783</v>
      </c>
      <c r="W11" s="20">
        <v>14027010.769538376</v>
      </c>
      <c r="X11" s="20">
        <v>71566859.805147901</v>
      </c>
      <c r="Y11" s="20">
        <v>112495579.80561015</v>
      </c>
      <c r="Z11" s="10"/>
      <c r="AA11" s="20">
        <v>9482141.1039693542</v>
      </c>
      <c r="AB11" s="20">
        <v>13683884.636991993</v>
      </c>
      <c r="AC11" s="20">
        <v>20781509.472204305</v>
      </c>
      <c r="AD11" s="20">
        <v>117211753.85864818</v>
      </c>
      <c r="AE11" s="20">
        <v>170976690.01497018</v>
      </c>
    </row>
    <row r="12" spans="1:31" x14ac:dyDescent="0.25">
      <c r="B12" t="s">
        <v>63</v>
      </c>
      <c r="C12" s="23">
        <v>890</v>
      </c>
      <c r="D12">
        <v>890</v>
      </c>
      <c r="E12">
        <v>890</v>
      </c>
      <c r="F12">
        <v>890</v>
      </c>
      <c r="G12" s="9">
        <v>606.28</v>
      </c>
      <c r="H12" s="30">
        <v>345.93</v>
      </c>
      <c r="I12" s="30">
        <v>342.15</v>
      </c>
      <c r="N12" t="s">
        <v>30</v>
      </c>
      <c r="O12" s="8">
        <v>774254.12930854596</v>
      </c>
      <c r="P12" s="8">
        <v>212152.16984651424</v>
      </c>
      <c r="Q12" s="8">
        <v>1742439.8969858084</v>
      </c>
      <c r="R12" s="8">
        <v>1296738.2894257829</v>
      </c>
      <c r="S12" s="8">
        <v>8119950.3804359213</v>
      </c>
      <c r="T12" s="8"/>
      <c r="U12" s="10">
        <v>4712618.983341434</v>
      </c>
      <c r="V12" s="10">
        <v>5746243.5862435028</v>
      </c>
      <c r="W12" s="10">
        <v>7337414.9104013853</v>
      </c>
      <c r="X12" s="10">
        <v>52541101.430702798</v>
      </c>
      <c r="Y12" s="10">
        <v>65548901.175091676</v>
      </c>
      <c r="Z12" s="10"/>
      <c r="AA12" s="10">
        <v>5486873.11264998</v>
      </c>
      <c r="AB12" s="10">
        <v>5958395.756090017</v>
      </c>
      <c r="AC12" s="10">
        <v>9079854.8073871937</v>
      </c>
      <c r="AD12" s="10">
        <v>53837839.720128581</v>
      </c>
      <c r="AE12" s="10">
        <v>73668851.555527598</v>
      </c>
    </row>
    <row r="13" spans="1:31" x14ac:dyDescent="0.25">
      <c r="A13" t="s">
        <v>28</v>
      </c>
      <c r="B13" t="s">
        <v>29</v>
      </c>
      <c r="C13" s="23">
        <v>17880</v>
      </c>
      <c r="D13" s="6">
        <v>17720.249937634628</v>
      </c>
      <c r="E13" s="6">
        <v>17327.091344602908</v>
      </c>
      <c r="F13" s="6">
        <v>16942.655748132678</v>
      </c>
      <c r="G13" s="6">
        <v>16273.698922317517</v>
      </c>
      <c r="H13" s="6">
        <v>9376.7007080868007</v>
      </c>
      <c r="I13" s="6">
        <v>8270.4980313278229</v>
      </c>
      <c r="J13" s="6">
        <v>62849.727818628839</v>
      </c>
      <c r="K13" s="6">
        <v>85812.219268448025</v>
      </c>
      <c r="N13" t="s">
        <v>58</v>
      </c>
      <c r="O13" s="8">
        <v>5889546.7959153829</v>
      </c>
      <c r="P13" s="8">
        <v>11058705.765316967</v>
      </c>
      <c r="Q13" s="8">
        <v>13725077.104678107</v>
      </c>
      <c r="R13" s="8">
        <v>88079115.458757818</v>
      </c>
      <c r="S13" s="8">
        <v>125514021.68862006</v>
      </c>
      <c r="T13" s="8"/>
      <c r="U13" s="20">
        <v>3369722.0760544809</v>
      </c>
      <c r="V13" s="20">
        <v>2553865.4028120385</v>
      </c>
      <c r="W13" s="20">
        <v>2948649.9993662848</v>
      </c>
      <c r="X13" s="20">
        <v>28430615.184900604</v>
      </c>
      <c r="Y13" s="20">
        <v>26803176.454024114</v>
      </c>
      <c r="Z13" s="10"/>
      <c r="AA13" s="20">
        <v>9259268.8719698638</v>
      </c>
      <c r="AB13" s="20">
        <v>13612571.168129005</v>
      </c>
      <c r="AC13" s="20">
        <v>16673727.104044393</v>
      </c>
      <c r="AD13" s="20">
        <v>116509730.64365843</v>
      </c>
      <c r="AE13" s="20">
        <v>152317198.14264417</v>
      </c>
    </row>
    <row r="14" spans="1:31" x14ac:dyDescent="0.25">
      <c r="B14" t="s">
        <v>31</v>
      </c>
      <c r="C14" s="28">
        <v>6544</v>
      </c>
      <c r="D14" s="6">
        <v>6485.5321919396529</v>
      </c>
      <c r="E14" s="6">
        <v>6341.6379059888941</v>
      </c>
      <c r="F14" s="6">
        <v>6200.9361977505732</v>
      </c>
      <c r="G14" s="6">
        <v>5126.1544830545445</v>
      </c>
      <c r="H14" s="6">
        <v>1758.1139019670447</v>
      </c>
      <c r="I14" s="6">
        <v>496.22988187966934</v>
      </c>
      <c r="J14" s="6">
        <v>35976.424525449875</v>
      </c>
      <c r="K14" s="6">
        <v>52523.599083031659</v>
      </c>
      <c r="N14" t="s">
        <v>35</v>
      </c>
      <c r="O14" s="8">
        <v>5821391.6469357098</v>
      </c>
      <c r="P14" s="8">
        <v>12474982.813343717</v>
      </c>
      <c r="Q14" s="8">
        <v>15432118.043997746</v>
      </c>
      <c r="R14" s="8">
        <v>93452309.045139521</v>
      </c>
      <c r="S14" s="8">
        <v>141168026.96330452</v>
      </c>
      <c r="T14" s="8"/>
      <c r="U14" s="20">
        <v>3133841.5307306675</v>
      </c>
      <c r="V14" s="20">
        <v>2375094.8246151959</v>
      </c>
      <c r="W14" s="20">
        <v>2742244.4994106451</v>
      </c>
      <c r="X14" s="20">
        <v>26440472.121957563</v>
      </c>
      <c r="Y14" s="20">
        <v>24926954.102242429</v>
      </c>
      <c r="Z14" s="10"/>
      <c r="AA14" s="20">
        <v>8955233.1776663773</v>
      </c>
      <c r="AB14" s="20">
        <v>14850077.637958912</v>
      </c>
      <c r="AC14" s="20">
        <v>18174362.54340839</v>
      </c>
      <c r="AD14" s="20">
        <v>119892781.16709709</v>
      </c>
      <c r="AE14" s="20">
        <v>166094981.06554696</v>
      </c>
    </row>
    <row r="15" spans="1:31" x14ac:dyDescent="0.25">
      <c r="A15" t="s">
        <v>33</v>
      </c>
      <c r="B15" t="s">
        <v>34</v>
      </c>
      <c r="C15" s="28">
        <v>5027</v>
      </c>
      <c r="D15" s="20">
        <v>4410</v>
      </c>
      <c r="E15" s="20">
        <v>4871</v>
      </c>
      <c r="F15" s="20">
        <v>5978</v>
      </c>
      <c r="G15" s="20">
        <v>2205</v>
      </c>
      <c r="H15" s="20">
        <v>1046.3727272727274</v>
      </c>
      <c r="I15" s="20">
        <v>926.10000000000036</v>
      </c>
      <c r="J15" s="20">
        <v>30148.136363636364</v>
      </c>
      <c r="K15" s="20">
        <v>44382.636363636353</v>
      </c>
      <c r="M15" t="s">
        <v>37</v>
      </c>
      <c r="O15" s="8">
        <v>93440230.576920718</v>
      </c>
      <c r="P15" s="8">
        <v>76709107.156863734</v>
      </c>
      <c r="Q15" s="8">
        <v>88209528.550048754</v>
      </c>
      <c r="R15" s="8">
        <v>778115965.61600626</v>
      </c>
      <c r="S15" s="8">
        <v>828769282.65126109</v>
      </c>
      <c r="T15" s="8"/>
      <c r="U15" s="8"/>
      <c r="V15" s="8"/>
      <c r="W15" s="8"/>
      <c r="X15" s="8"/>
      <c r="Y15" s="8"/>
      <c r="Z15" s="8"/>
      <c r="AA15" s="10">
        <v>93440230.576920718</v>
      </c>
      <c r="AB15" s="10">
        <v>76709107.156863734</v>
      </c>
      <c r="AC15" s="10">
        <v>88209528.550048754</v>
      </c>
      <c r="AD15" s="10">
        <v>778115965.61600626</v>
      </c>
      <c r="AE15" s="10">
        <v>828769282.65126109</v>
      </c>
    </row>
    <row r="16" spans="1:31" x14ac:dyDescent="0.25">
      <c r="B16" t="s">
        <v>36</v>
      </c>
      <c r="C16" s="28">
        <v>10349</v>
      </c>
      <c r="D16" s="20">
        <v>9253</v>
      </c>
      <c r="E16" s="20">
        <v>5310</v>
      </c>
      <c r="F16" s="20">
        <v>4896</v>
      </c>
      <c r="G16" s="20">
        <v>2655</v>
      </c>
      <c r="H16" s="20">
        <v>869.47033806818195</v>
      </c>
      <c r="I16" s="20">
        <v>889.72852908484663</v>
      </c>
      <c r="J16" s="20">
        <v>55192.648309659089</v>
      </c>
      <c r="K16" s="20">
        <v>42234.005664234857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13298</v>
      </c>
      <c r="D17" s="20">
        <v>12389.214531960783</v>
      </c>
      <c r="E17" s="20">
        <v>9172.0523810951454</v>
      </c>
      <c r="F17" s="20">
        <v>8735.3967653872678</v>
      </c>
      <c r="G17" s="20">
        <v>6125.2466889042407</v>
      </c>
      <c r="H17" s="20">
        <v>2068.4079336996656</v>
      </c>
      <c r="I17" s="20">
        <v>1091.0125465581091</v>
      </c>
      <c r="J17" s="20">
        <v>71767.378829176538</v>
      </c>
      <c r="K17" s="20">
        <v>74592.235122781654</v>
      </c>
      <c r="M17" t="s">
        <v>40</v>
      </c>
      <c r="O17" s="8">
        <v>24873128.106111396</v>
      </c>
      <c r="P17" s="8">
        <v>42009094.801106878</v>
      </c>
      <c r="Q17" s="8">
        <v>54284192.092753738</v>
      </c>
      <c r="R17" s="8">
        <v>345918621.19654059</v>
      </c>
      <c r="S17" s="8">
        <v>477859253.6863482</v>
      </c>
      <c r="T17" s="8"/>
      <c r="U17" s="8">
        <v>26297859.652977102</v>
      </c>
      <c r="V17" s="8">
        <v>34729163.462118357</v>
      </c>
      <c r="W17" s="8">
        <v>52248818.280726179</v>
      </c>
      <c r="X17" s="8">
        <v>304203605.2796424</v>
      </c>
      <c r="Y17" s="8">
        <v>431203540.12300247</v>
      </c>
      <c r="Z17" s="8"/>
      <c r="AA17" s="8">
        <v>51170987.759088501</v>
      </c>
      <c r="AB17" s="8">
        <v>76738258.263225228</v>
      </c>
      <c r="AC17" s="8">
        <v>106533010.37347992</v>
      </c>
      <c r="AD17" s="8">
        <v>650122226.47618306</v>
      </c>
      <c r="AE17" s="8">
        <v>909062793.80935073</v>
      </c>
    </row>
    <row r="18" spans="1:31" x14ac:dyDescent="0.25">
      <c r="A18" t="s">
        <v>41</v>
      </c>
      <c r="C18" s="28">
        <v>42739.283694857426</v>
      </c>
      <c r="D18" s="6">
        <v>45188.03417612359</v>
      </c>
      <c r="E18" s="6">
        <v>50459.832298228954</v>
      </c>
      <c r="F18" s="6">
        <v>58552.739685202039</v>
      </c>
      <c r="G18" s="6">
        <v>29386.311324325095</v>
      </c>
      <c r="H18" s="6">
        <v>12665.30390604471</v>
      </c>
      <c r="I18" s="6">
        <v>10225.614283032102</v>
      </c>
      <c r="J18" s="6">
        <v>298035.30294747243</v>
      </c>
      <c r="K18" s="6">
        <v>440926.91376587847</v>
      </c>
      <c r="N18" t="s">
        <v>42</v>
      </c>
      <c r="O18" s="13">
        <v>4991500</v>
      </c>
      <c r="P18" s="13">
        <v>5909688</v>
      </c>
      <c r="Q18" s="13">
        <v>6638112</v>
      </c>
      <c r="R18" s="13">
        <v>55155809</v>
      </c>
      <c r="S18" s="13">
        <v>63028607</v>
      </c>
      <c r="U18" s="13">
        <v>4872154</v>
      </c>
      <c r="V18" s="13">
        <v>6091249</v>
      </c>
      <c r="W18" s="13">
        <v>7645827</v>
      </c>
      <c r="X18" s="13">
        <v>55125282</v>
      </c>
      <c r="Y18" s="13">
        <v>69179371</v>
      </c>
      <c r="Z18" s="14"/>
      <c r="AA18" s="13">
        <v>4991500</v>
      </c>
      <c r="AB18" s="13">
        <v>5909688</v>
      </c>
      <c r="AC18" s="13">
        <v>6638112</v>
      </c>
      <c r="AD18" s="13">
        <v>55155809</v>
      </c>
      <c r="AE18" s="13">
        <v>63028607</v>
      </c>
    </row>
    <row r="19" spans="1:31" x14ac:dyDescent="0.25">
      <c r="D19" s="18">
        <v>0.78718996033860178</v>
      </c>
      <c r="E19" s="18">
        <v>0.78718996033860178</v>
      </c>
      <c r="F19" s="18">
        <v>0.78718996033860178</v>
      </c>
      <c r="G19" s="18">
        <v>0.78718996033860189</v>
      </c>
      <c r="H19" s="18">
        <v>0.78718996033860189</v>
      </c>
      <c r="I19" s="18">
        <v>0.787189960338602</v>
      </c>
      <c r="J19" s="18">
        <v>0.787189960338602</v>
      </c>
      <c r="K19" s="18">
        <v>0.78718996033860211</v>
      </c>
      <c r="N19" t="s">
        <v>43</v>
      </c>
      <c r="O19" s="15">
        <v>4.9830968859283571</v>
      </c>
      <c r="P19" s="15">
        <v>7.1085131399672665</v>
      </c>
      <c r="Q19" s="15">
        <v>8.1776553472966018</v>
      </c>
      <c r="R19" s="15">
        <v>6.2716625405048561</v>
      </c>
      <c r="S19" s="15">
        <v>7.5816248594284845</v>
      </c>
      <c r="T19" s="15"/>
      <c r="U19" s="15">
        <v>5.3975838310893094</v>
      </c>
      <c r="V19" s="15">
        <v>5.7014847795777772</v>
      </c>
      <c r="W19" s="15">
        <v>6.8336385692124839</v>
      </c>
      <c r="X19" s="15">
        <v>5.5184045186316215</v>
      </c>
      <c r="Y19" s="15">
        <v>6.2331231679311232</v>
      </c>
      <c r="Z19" s="15"/>
      <c r="AA19" s="15">
        <v>10.25162531485295</v>
      </c>
      <c r="AB19" s="15">
        <v>12.985162374600018</v>
      </c>
      <c r="AC19" s="15">
        <v>16.048691310643736</v>
      </c>
      <c r="AD19" s="15">
        <v>11.787012796352657</v>
      </c>
      <c r="AE19" s="15">
        <v>14.423018960411909</v>
      </c>
    </row>
    <row r="20" spans="1:31" x14ac:dyDescent="0.25">
      <c r="M20" t="s">
        <v>44</v>
      </c>
      <c r="O20" s="8">
        <v>118313358.68303211</v>
      </c>
      <c r="P20" s="8">
        <v>118718201.95797062</v>
      </c>
      <c r="Q20" s="8">
        <v>142493720.64280248</v>
      </c>
      <c r="R20" s="8">
        <v>1124034586.8125467</v>
      </c>
      <c r="S20" s="8">
        <v>1306628536.3376093</v>
      </c>
      <c r="T20" s="8"/>
      <c r="U20" s="8">
        <v>26297859.652977102</v>
      </c>
      <c r="V20" s="8">
        <v>34729163.462118357</v>
      </c>
      <c r="W20" s="8">
        <v>52248818.280726179</v>
      </c>
      <c r="X20" s="8">
        <v>304203605.2796424</v>
      </c>
      <c r="Y20" s="8">
        <v>431203540.12300247</v>
      </c>
      <c r="Z20" s="8"/>
      <c r="AA20" s="8">
        <v>144611218.3360092</v>
      </c>
      <c r="AB20" s="8">
        <v>153447365.42008895</v>
      </c>
      <c r="AC20" s="8">
        <v>194742538.92352867</v>
      </c>
      <c r="AD20" s="8">
        <v>1428238192.0921893</v>
      </c>
      <c r="AE20" s="8">
        <v>1737832076.4606118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23.702966780132648</v>
      </c>
      <c r="P21" s="15">
        <v>20.088742748850805</v>
      </c>
      <c r="Q21" s="15">
        <v>21.4660012730732</v>
      </c>
      <c r="R21" s="15">
        <v>20.379260266358287</v>
      </c>
      <c r="S21" s="15">
        <v>20.730722104291615</v>
      </c>
      <c r="T21" s="15"/>
      <c r="U21" s="15">
        <v>5.3975838310893094</v>
      </c>
      <c r="V21" s="15">
        <v>5.7014847795777772</v>
      </c>
      <c r="W21" s="15">
        <v>6.8336385692124839</v>
      </c>
      <c r="X21" s="15">
        <v>5.5184045186316215</v>
      </c>
      <c r="Y21" s="15">
        <v>6.2331231679311232</v>
      </c>
      <c r="Z21" s="15"/>
      <c r="AA21" s="15">
        <v>28.971495209057238</v>
      </c>
      <c r="AB21" s="15">
        <v>25.965391983483553</v>
      </c>
      <c r="AC21" s="15">
        <v>29.337037236420336</v>
      </c>
      <c r="AD21" s="15">
        <v>25.89461052220609</v>
      </c>
      <c r="AE21" s="15">
        <v>27.572116205275041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0.37652341244387427</v>
      </c>
      <c r="E23" s="18">
        <v>0.76452599388379205</v>
      </c>
      <c r="F23" s="18">
        <v>0.80404551201011376</v>
      </c>
      <c r="G23" s="18">
        <v>0.29819494584837547</v>
      </c>
      <c r="H23" s="18">
        <v>0.66642599277978343</v>
      </c>
      <c r="I23" s="18">
        <v>0.66425992779783394</v>
      </c>
      <c r="M23" t="s">
        <v>45</v>
      </c>
      <c r="N23" t="s">
        <v>47</v>
      </c>
    </row>
    <row r="24" spans="1:31" x14ac:dyDescent="0.25">
      <c r="B24" t="s">
        <v>19</v>
      </c>
      <c r="D24" s="18">
        <v>0.21927967575538296</v>
      </c>
      <c r="E24" s="18">
        <v>0.58471927003778434</v>
      </c>
      <c r="F24" s="18">
        <v>0.65359873746607466</v>
      </c>
      <c r="G24" s="18">
        <v>0.1209981611539703</v>
      </c>
      <c r="H24" s="18">
        <v>0.41150581488585408</v>
      </c>
      <c r="I24" s="18">
        <v>0.40651989645226849</v>
      </c>
      <c r="N24" t="s">
        <v>48</v>
      </c>
      <c r="O24" s="18">
        <v>7.868098306959578E-3</v>
      </c>
      <c r="P24" s="18">
        <v>2.1321300185496453E-2</v>
      </c>
      <c r="Q24" s="18">
        <v>2.7512500460780812E-2</v>
      </c>
      <c r="R24" s="18">
        <v>1.5446347642754495E-2</v>
      </c>
      <c r="S24" s="18">
        <v>2.6294047091270978E-2</v>
      </c>
      <c r="T24" s="18"/>
      <c r="U24" s="18">
        <v>1.6573012598794699E-2</v>
      </c>
      <c r="V24" s="18">
        <v>1.9286412579682239E-2</v>
      </c>
      <c r="W24" s="18">
        <v>2.051807664293041E-2</v>
      </c>
      <c r="X24" s="18">
        <v>1.8219670030648887E-2</v>
      </c>
      <c r="Y24" s="18">
        <v>2.01206387524312E-2</v>
      </c>
      <c r="Z24" s="18"/>
      <c r="AA24" s="18">
        <v>1.2341739023367595E-2</v>
      </c>
      <c r="AB24" s="18">
        <v>2.0400378263513933E-2</v>
      </c>
      <c r="AC24" s="18">
        <v>2.4082104776325216E-2</v>
      </c>
      <c r="AD24" s="18">
        <v>1.6744033884883193E-2</v>
      </c>
      <c r="AE24" s="18">
        <v>2.3365761445372182E-2</v>
      </c>
    </row>
    <row r="25" spans="1:31" x14ac:dyDescent="0.25">
      <c r="B25" t="s">
        <v>49</v>
      </c>
      <c r="D25" s="18">
        <v>0.55765432098765433</v>
      </c>
      <c r="E25" s="18">
        <v>0.88303404965165344</v>
      </c>
      <c r="F25" s="18">
        <v>0.92517448466158092</v>
      </c>
      <c r="G25" s="18">
        <v>0.50215367514242049</v>
      </c>
      <c r="H25" s="18">
        <v>0.85283950617283955</v>
      </c>
      <c r="I25" s="18">
        <v>0.88617283950617287</v>
      </c>
      <c r="N25" t="s">
        <v>50</v>
      </c>
      <c r="O25" s="18">
        <v>3.3105375934124527E-2</v>
      </c>
      <c r="P25" s="18">
        <v>6.954360756858971E-2</v>
      </c>
      <c r="Q25" s="18">
        <v>8.9258776464478579E-2</v>
      </c>
      <c r="R25" s="18">
        <v>6.044662451845266E-2</v>
      </c>
      <c r="S25" s="18">
        <v>7.9735639641429157E-2</v>
      </c>
      <c r="T25" s="18"/>
      <c r="U25" s="18">
        <v>7.4143658015333611E-2</v>
      </c>
      <c r="V25" s="18">
        <v>8.7085531643980862E-2</v>
      </c>
      <c r="W25" s="18">
        <v>9.0004915173295688E-2</v>
      </c>
      <c r="X25" s="18">
        <v>8.2498322543810385E-2</v>
      </c>
      <c r="Y25" s="18">
        <v>8.9002346232650742E-2</v>
      </c>
      <c r="Z25" s="18"/>
      <c r="AA25" s="18">
        <v>5.4195822490518013E-2</v>
      </c>
      <c r="AB25" s="18">
        <v>7.7482494408640384E-2</v>
      </c>
      <c r="AC25" s="18">
        <v>8.9624718116484176E-2</v>
      </c>
      <c r="AD25" s="18">
        <v>7.0765001230800831E-2</v>
      </c>
      <c r="AE25" s="18">
        <v>8.4131195938119824E-2</v>
      </c>
    </row>
    <row r="26" spans="1:31" x14ac:dyDescent="0.25">
      <c r="B26" t="s">
        <v>51</v>
      </c>
      <c r="D26" s="18">
        <v>0.1850187265917603</v>
      </c>
      <c r="E26" s="18">
        <v>0.71883232769609928</v>
      </c>
      <c r="F26" s="18">
        <v>0.80945998377482276</v>
      </c>
      <c r="G26" s="18">
        <v>9.90713905482936E-2</v>
      </c>
      <c r="H26" s="18">
        <v>0.60862364701011418</v>
      </c>
      <c r="I26" s="18">
        <v>0.6804873720943988</v>
      </c>
      <c r="N26" t="s">
        <v>20</v>
      </c>
      <c r="O26" s="18">
        <v>8.8812548614352282E-2</v>
      </c>
      <c r="P26" s="18">
        <v>3.2220558850216595E-2</v>
      </c>
      <c r="Q26" s="18">
        <v>1.6081303735268292E-2</v>
      </c>
      <c r="R26" s="18">
        <v>5.7879382515302745E-2</v>
      </c>
      <c r="S26" s="18">
        <v>1.8841818762718159E-2</v>
      </c>
      <c r="T26" s="18"/>
      <c r="U26" s="18">
        <v>7.3574935496884819E-2</v>
      </c>
      <c r="V26" s="18">
        <v>0.10024991110903718</v>
      </c>
      <c r="W26" s="18">
        <v>0.11300326009776344</v>
      </c>
      <c r="X26" s="18">
        <v>9.0061594745540277E-2</v>
      </c>
      <c r="Y26" s="18">
        <v>0.10770558392606178</v>
      </c>
      <c r="Z26" s="18"/>
      <c r="AA26" s="18">
        <v>8.0981614939667629E-2</v>
      </c>
      <c r="AB26" s="18">
        <v>6.3008363372890078E-2</v>
      </c>
      <c r="AC26" s="18">
        <v>6.3616407339710482E-2</v>
      </c>
      <c r="AD26" s="18">
        <v>7.2938004706050913E-2</v>
      </c>
      <c r="AE26" s="18">
        <v>6.0993329514272533E-2</v>
      </c>
    </row>
    <row r="27" spans="1:31" x14ac:dyDescent="0.25">
      <c r="B27" t="s">
        <v>52</v>
      </c>
      <c r="D27" s="18">
        <v>0.29768570362075403</v>
      </c>
      <c r="E27" s="18">
        <v>0.76845070422535211</v>
      </c>
      <c r="F27" s="18">
        <v>0.84451601799719711</v>
      </c>
      <c r="G27" s="18">
        <v>0.21942416196481912</v>
      </c>
      <c r="H27" s="18">
        <v>0.67602887487553931</v>
      </c>
      <c r="I27" s="18">
        <v>0.73763690673747095</v>
      </c>
      <c r="N27" t="s">
        <v>53</v>
      </c>
      <c r="O27" s="18">
        <v>1.5457712015040648E-2</v>
      </c>
      <c r="P27" s="18">
        <v>4.0853005005260415E-2</v>
      </c>
      <c r="Q27" s="18">
        <v>2.1380884552902421E-2</v>
      </c>
      <c r="R27" s="18">
        <v>3.942517615742798E-2</v>
      </c>
      <c r="S27" s="18">
        <v>2.6489496459757848E-2</v>
      </c>
      <c r="T27" s="18"/>
      <c r="U27" s="18">
        <v>2.5152956232715129E-2</v>
      </c>
      <c r="V27" s="18">
        <v>3.9964021458621969E-2</v>
      </c>
      <c r="W27" s="18">
        <v>4.7183570749737253E-2</v>
      </c>
      <c r="X27" s="18">
        <v>3.4074335496619083E-2</v>
      </c>
      <c r="Y27" s="18">
        <v>4.4353503789313006E-2</v>
      </c>
      <c r="Z27" s="18"/>
      <c r="AA27" s="18">
        <v>2.0440304356976767E-2</v>
      </c>
      <c r="AB27" s="18">
        <v>4.0450680850333182E-2</v>
      </c>
      <c r="AC27" s="18">
        <v>3.4035740146738457E-2</v>
      </c>
      <c r="AD27" s="18">
        <v>3.6921423856698721E-2</v>
      </c>
      <c r="AE27" s="18">
        <v>3.4963084042204801E-2</v>
      </c>
    </row>
    <row r="28" spans="1:31" x14ac:dyDescent="0.25">
      <c r="B28" t="s">
        <v>28</v>
      </c>
      <c r="D28" s="18">
        <v>0.20960156678808406</v>
      </c>
      <c r="E28" s="18">
        <v>0.7227665899519865</v>
      </c>
      <c r="F28" s="18">
        <v>0.91997500602252946</v>
      </c>
      <c r="G28" s="18">
        <v>0.21666343474105371</v>
      </c>
      <c r="H28" s="18">
        <v>0.73133956265784772</v>
      </c>
      <c r="I28" s="18">
        <v>0.92417025032401146</v>
      </c>
      <c r="N28" t="s">
        <v>54</v>
      </c>
      <c r="O28" s="18">
        <v>0.35280120266627008</v>
      </c>
      <c r="P28" s="18">
        <v>0.27080676960707145</v>
      </c>
      <c r="Q28" s="18">
        <v>0.2765467701658787</v>
      </c>
      <c r="R28" s="18">
        <v>0.2982730648775152</v>
      </c>
      <c r="S28" s="18">
        <v>0.27357009038539015</v>
      </c>
      <c r="T28" s="18"/>
      <c r="U28" s="18">
        <v>0.3840499068589458</v>
      </c>
      <c r="V28" s="18">
        <v>0.44602970189041119</v>
      </c>
      <c r="W28" s="18">
        <v>0.47993890322364374</v>
      </c>
      <c r="X28" s="18">
        <v>0.42205299454610912</v>
      </c>
      <c r="Y28" s="18">
        <v>0.46683724806415505</v>
      </c>
      <c r="Z28" s="18"/>
      <c r="AA28" s="18">
        <v>0.36886057679962214</v>
      </c>
      <c r="AB28" s="18">
        <v>0.35010679537395861</v>
      </c>
      <c r="AC28" s="18">
        <v>0.37629987544853866</v>
      </c>
      <c r="AD28" s="18">
        <v>0.35619186742414111</v>
      </c>
      <c r="AE28" s="18">
        <v>0.36524415641043917</v>
      </c>
    </row>
    <row r="29" spans="1:31" x14ac:dyDescent="0.25">
      <c r="B29" t="s">
        <v>55</v>
      </c>
      <c r="D29" s="18">
        <v>0.71306603263806334</v>
      </c>
      <c r="E29" s="18">
        <v>0.83625794010015397</v>
      </c>
      <c r="F29" s="18">
        <v>0.81827440173920618</v>
      </c>
      <c r="G29" s="18">
        <v>0.74345347376558124</v>
      </c>
      <c r="H29" s="18">
        <v>0.9159850866684528</v>
      </c>
      <c r="I29" s="18">
        <v>0.91402758439609177</v>
      </c>
      <c r="N29" t="s">
        <v>28</v>
      </c>
      <c r="O29" s="18">
        <v>3.1128136598078695E-2</v>
      </c>
      <c r="P29" s="18">
        <v>5.0501485654702643E-3</v>
      </c>
      <c r="Q29" s="18">
        <v>3.2098477103768161E-2</v>
      </c>
      <c r="R29" s="18">
        <v>3.7486802096410271E-3</v>
      </c>
      <c r="S29" s="18">
        <v>1.6992347260822539E-2</v>
      </c>
      <c r="T29" s="18"/>
      <c r="U29" s="18">
        <v>0.1792016173760336</v>
      </c>
      <c r="V29" s="18">
        <v>0.16545873880640263</v>
      </c>
      <c r="W29" s="18">
        <v>0.14043216960388269</v>
      </c>
      <c r="X29" s="18">
        <v>0.17271689262986817</v>
      </c>
      <c r="Y29" s="18">
        <v>0.15201382891335632</v>
      </c>
      <c r="Z29" s="18"/>
      <c r="AA29" s="18">
        <v>0.10722624973514321</v>
      </c>
      <c r="AB29" s="18">
        <v>7.7645699693257436E-2</v>
      </c>
      <c r="AC29" s="18">
        <v>8.5230434919236181E-2</v>
      </c>
      <c r="AD29" s="18">
        <v>8.2811873717873741E-2</v>
      </c>
      <c r="AE29" s="18">
        <v>8.1038242965400117E-2</v>
      </c>
    </row>
    <row r="30" spans="1:31" x14ac:dyDescent="0.25">
      <c r="B30" s="25" t="s">
        <v>68</v>
      </c>
      <c r="C30" s="26">
        <v>-4.884489651256374E-2</v>
      </c>
      <c r="N30" t="s">
        <v>55</v>
      </c>
      <c r="O30" s="18">
        <v>0.47082692586517427</v>
      </c>
      <c r="P30" s="18">
        <v>0.56020461021789514</v>
      </c>
      <c r="Q30" s="18">
        <v>0.5371212875169229</v>
      </c>
      <c r="R30" s="18">
        <v>0.52478072407890586</v>
      </c>
      <c r="S30" s="18">
        <v>0.5580765603986112</v>
      </c>
      <c r="T30" s="18"/>
      <c r="U30" s="18">
        <v>0.24730391342129243</v>
      </c>
      <c r="V30" s="18">
        <v>0.14192568251186391</v>
      </c>
      <c r="W30" s="18">
        <v>0.10891910450874669</v>
      </c>
      <c r="X30" s="18">
        <v>0.18037619000740421</v>
      </c>
      <c r="Y30" s="18">
        <v>0.11996685032203197</v>
      </c>
      <c r="Z30" s="18"/>
      <c r="AA30" s="18">
        <v>0.35595369265470461</v>
      </c>
      <c r="AB30" s="18">
        <v>0.37090558803740648</v>
      </c>
      <c r="AC30" s="18">
        <v>0.32711071925296675</v>
      </c>
      <c r="AD30" s="18">
        <v>0.36362779517955157</v>
      </c>
      <c r="AE30" s="18">
        <v>0.35026422968419141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8.16326530612244E-2</v>
      </c>
      <c r="E32" s="18">
        <v>0.45884161850353017</v>
      </c>
      <c r="F32" s="18">
        <v>0.51185350429850118</v>
      </c>
      <c r="G32" s="18">
        <v>8.9837867879333511E-2</v>
      </c>
      <c r="H32" s="18">
        <v>0.47557602303765095</v>
      </c>
      <c r="I32" s="18">
        <v>0.53744418169307473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0.7851831806050652</v>
      </c>
      <c r="F33" s="18">
        <v>0.84508196721311468</v>
      </c>
      <c r="G33" s="18">
        <v>0.5613686095086533</v>
      </c>
      <c r="H33" s="18">
        <v>0.79184946742137907</v>
      </c>
      <c r="I33" s="18">
        <v>0.81577481599363433</v>
      </c>
      <c r="N33" t="s">
        <v>57</v>
      </c>
      <c r="O33" s="11">
        <v>7487.3708261226793</v>
      </c>
      <c r="P33" s="11">
        <v>3141.1478594483815</v>
      </c>
      <c r="Q33" s="11">
        <v>2948.5246527078634</v>
      </c>
      <c r="R33" s="11">
        <v>3771.4813503508121</v>
      </c>
      <c r="S33" s="11">
        <v>2963.3676138703509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22257098.5</v>
      </c>
      <c r="D38" s="19">
        <v>22711325</v>
      </c>
      <c r="E38" s="30">
        <v>26889080.399999999</v>
      </c>
      <c r="F38" s="19">
        <v>30203409.599999998</v>
      </c>
      <c r="G38" s="30">
        <v>19916085</v>
      </c>
      <c r="H38" s="19">
        <v>15542479.439999999</v>
      </c>
      <c r="I38" s="30">
        <v>15400419.84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E38"/>
  <sheetViews>
    <sheetView topLeftCell="T1" workbookViewId="0">
      <selection activeCell="C5" sqref="C5:I5"/>
    </sheetView>
  </sheetViews>
  <sheetFormatPr defaultRowHeight="15" x14ac:dyDescent="0.25"/>
  <cols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9" width="9.5703125" bestFit="1" customWidth="1"/>
    <col min="10" max="11" width="10.5703125" bestFit="1" customWidth="1"/>
    <col min="14" max="14" width="28.85546875" bestFit="1" customWidth="1"/>
    <col min="15" max="17" width="16.28515625" bestFit="1" customWidth="1"/>
    <col min="18" max="19" width="18" bestFit="1" customWidth="1"/>
    <col min="20" max="20" width="1.7109375" customWidth="1"/>
    <col min="21" max="21" width="15.28515625" bestFit="1" customWidth="1"/>
    <col min="22" max="23" width="16.28515625" bestFit="1" customWidth="1"/>
    <col min="24" max="25" width="18" bestFit="1" customWidth="1"/>
    <col min="26" max="26" width="1.5703125" customWidth="1"/>
    <col min="27" max="29" width="16.28515625" bestFit="1" customWidth="1"/>
    <col min="30" max="31" width="18" bestFit="1" customWidth="1"/>
  </cols>
  <sheetData>
    <row r="1" spans="1:31" x14ac:dyDescent="0.25">
      <c r="A1" t="s">
        <v>72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509967</v>
      </c>
      <c r="D4" s="13">
        <v>579369</v>
      </c>
      <c r="E4" s="13">
        <v>792579</v>
      </c>
      <c r="F4" s="13">
        <v>1042882</v>
      </c>
      <c r="G4" s="13">
        <v>528643</v>
      </c>
      <c r="H4" s="13">
        <v>463211</v>
      </c>
      <c r="I4" s="13">
        <v>382764</v>
      </c>
      <c r="J4" s="13">
        <v>1966088</v>
      </c>
      <c r="K4" s="13">
        <v>5177160</v>
      </c>
      <c r="M4" t="s">
        <v>13</v>
      </c>
    </row>
    <row r="5" spans="1:31" x14ac:dyDescent="0.25">
      <c r="B5" t="s">
        <v>15</v>
      </c>
      <c r="C5" s="183">
        <v>5.76</v>
      </c>
      <c r="D5" s="184">
        <v>5.76</v>
      </c>
      <c r="E5" s="184">
        <v>5.76</v>
      </c>
      <c r="F5" s="184">
        <v>5.76</v>
      </c>
      <c r="G5" s="184">
        <v>5.26</v>
      </c>
      <c r="H5" s="184">
        <v>3.35</v>
      </c>
      <c r="I5" s="184">
        <v>2.11</v>
      </c>
      <c r="J5" s="20"/>
      <c r="K5" s="20"/>
      <c r="N5" t="s">
        <v>16</v>
      </c>
      <c r="O5" s="10">
        <v>955474.17532524699</v>
      </c>
      <c r="P5" s="10">
        <v>7919804.9978341796</v>
      </c>
      <c r="Q5" s="10">
        <v>22629238.847235054</v>
      </c>
      <c r="R5" s="10">
        <v>41111479.40913108</v>
      </c>
      <c r="S5" s="10">
        <v>155253352.90306535</v>
      </c>
      <c r="T5" s="10"/>
      <c r="U5" s="10">
        <v>1257941.2601782088</v>
      </c>
      <c r="V5" s="10">
        <v>2236821.8120539361</v>
      </c>
      <c r="W5" s="10">
        <v>4073953.2581218244</v>
      </c>
      <c r="X5" s="10">
        <v>17417308.620984059</v>
      </c>
      <c r="Y5" s="10">
        <v>31158549.144211259</v>
      </c>
      <c r="Z5" s="10"/>
      <c r="AA5" s="10">
        <v>2213415.4355034558</v>
      </c>
      <c r="AB5" s="10">
        <v>10156626.809888115</v>
      </c>
      <c r="AC5" s="10">
        <v>26703192.10535688</v>
      </c>
      <c r="AD5" s="10">
        <v>58528788.030115135</v>
      </c>
      <c r="AE5" s="10">
        <v>186411902.04727662</v>
      </c>
    </row>
    <row r="6" spans="1:31" x14ac:dyDescent="0.25">
      <c r="B6" t="s">
        <v>17</v>
      </c>
      <c r="C6" s="23">
        <v>5610</v>
      </c>
      <c r="D6" s="13">
        <v>6366</v>
      </c>
      <c r="E6" s="13">
        <v>8708</v>
      </c>
      <c r="F6" s="13">
        <v>11458</v>
      </c>
      <c r="G6" s="13">
        <v>4310</v>
      </c>
      <c r="H6" s="13">
        <v>1991</v>
      </c>
      <c r="I6" s="13">
        <v>1583</v>
      </c>
      <c r="J6" s="13">
        <v>46779</v>
      </c>
      <c r="K6" s="13">
        <v>84675</v>
      </c>
      <c r="N6" t="s">
        <v>18</v>
      </c>
      <c r="O6" s="10">
        <v>6222960.2698400812</v>
      </c>
      <c r="P6" s="10">
        <v>23920957.422579803</v>
      </c>
      <c r="Q6" s="10">
        <v>27742353.409868386</v>
      </c>
      <c r="R6" s="10">
        <v>161336348.64497003</v>
      </c>
      <c r="S6" s="10">
        <v>263300322.48562109</v>
      </c>
      <c r="T6" s="10"/>
      <c r="U6" s="10">
        <v>5346256.6635991735</v>
      </c>
      <c r="V6" s="10">
        <v>9596556.5570966471</v>
      </c>
      <c r="W6" s="10">
        <v>17021333.037914235</v>
      </c>
      <c r="X6" s="10">
        <v>74281495.198594391</v>
      </c>
      <c r="Y6" s="10">
        <v>132110588.66858749</v>
      </c>
      <c r="Z6" s="10"/>
      <c r="AA6" s="10">
        <v>11569216.933439255</v>
      </c>
      <c r="AB6" s="10">
        <v>33517513.979676452</v>
      </c>
      <c r="AC6" s="10">
        <v>44763686.447782621</v>
      </c>
      <c r="AD6" s="10">
        <v>235617843.84356442</v>
      </c>
      <c r="AE6" s="10">
        <v>395410911.1542086</v>
      </c>
    </row>
    <row r="7" spans="1:31" x14ac:dyDescent="0.25">
      <c r="B7" t="s">
        <v>19</v>
      </c>
      <c r="C7" s="23">
        <v>15652.564865843355</v>
      </c>
      <c r="D7" s="13">
        <v>17524.537592018987</v>
      </c>
      <c r="E7" s="13">
        <v>23973.466752484008</v>
      </c>
      <c r="F7" s="13">
        <v>31544.535982943798</v>
      </c>
      <c r="G7" s="13">
        <v>13458.504615760836</v>
      </c>
      <c r="H7" s="13">
        <v>8637.1021580974502</v>
      </c>
      <c r="I7" s="13">
        <v>6760.9720608913613</v>
      </c>
      <c r="J7" s="13">
        <v>103804.10492894665</v>
      </c>
      <c r="K7" s="13">
        <v>207470.749088268</v>
      </c>
      <c r="N7" t="s">
        <v>20</v>
      </c>
      <c r="O7" s="10">
        <v>603213.60394192673</v>
      </c>
      <c r="P7" s="10">
        <v>-5823935.1884448063</v>
      </c>
      <c r="Q7" s="10">
        <v>-23574734.919016607</v>
      </c>
      <c r="R7" s="10">
        <v>-19056835.115900666</v>
      </c>
      <c r="S7" s="10">
        <v>-146494320.68101364</v>
      </c>
      <c r="T7" s="10"/>
      <c r="U7" s="10">
        <v>11081963.494208179</v>
      </c>
      <c r="V7" s="10">
        <v>21835061.040272973</v>
      </c>
      <c r="W7" s="10">
        <v>40927361.307473697</v>
      </c>
      <c r="X7" s="10">
        <v>163129162.50997251</v>
      </c>
      <c r="Y7" s="10">
        <v>310854629.40107191</v>
      </c>
      <c r="Z7" s="10"/>
      <c r="AA7" s="10">
        <v>11685177.098150106</v>
      </c>
      <c r="AB7" s="10">
        <v>16011125.851828167</v>
      </c>
      <c r="AC7" s="10">
        <v>17352626.38845709</v>
      </c>
      <c r="AD7" s="10">
        <v>144072327.39407185</v>
      </c>
      <c r="AE7" s="10">
        <v>164360308.72005826</v>
      </c>
    </row>
    <row r="8" spans="1:31" x14ac:dyDescent="0.25">
      <c r="B8" t="s">
        <v>21</v>
      </c>
      <c r="C8" s="23">
        <v>20751</v>
      </c>
      <c r="D8" s="13">
        <v>23449</v>
      </c>
      <c r="E8" s="13">
        <v>32061</v>
      </c>
      <c r="F8" s="13">
        <v>42185</v>
      </c>
      <c r="G8" s="13">
        <v>16504</v>
      </c>
      <c r="H8" s="13">
        <v>6919</v>
      </c>
      <c r="I8" s="13">
        <v>2971</v>
      </c>
      <c r="J8" s="13">
        <v>171045</v>
      </c>
      <c r="K8" s="13">
        <v>332733</v>
      </c>
      <c r="N8" t="s">
        <v>22</v>
      </c>
      <c r="O8" s="10">
        <v>4486840.1748452857</v>
      </c>
      <c r="P8" s="10">
        <v>17805222.909392819</v>
      </c>
      <c r="Q8" s="10">
        <v>5184541.4072381221</v>
      </c>
      <c r="R8" s="10">
        <v>132328097.24084018</v>
      </c>
      <c r="S8" s="10">
        <v>120090271.08164009</v>
      </c>
      <c r="T8" s="10"/>
      <c r="U8" s="10">
        <v>7302275.8180993404</v>
      </c>
      <c r="V8" s="10">
        <v>13802779.412085449</v>
      </c>
      <c r="W8" s="10">
        <v>25335698.695130084</v>
      </c>
      <c r="X8" s="10">
        <v>104584745.31378822</v>
      </c>
      <c r="Y8" s="10">
        <v>194425746.09483501</v>
      </c>
      <c r="Z8" s="10"/>
      <c r="AA8" s="10">
        <v>11789115.992944626</v>
      </c>
      <c r="AB8" s="10">
        <v>31608002.321478266</v>
      </c>
      <c r="AC8" s="10">
        <v>30520240.102368206</v>
      </c>
      <c r="AD8" s="10">
        <v>236912842.5546284</v>
      </c>
      <c r="AE8" s="10">
        <v>314516017.17647511</v>
      </c>
    </row>
    <row r="9" spans="1:31" x14ac:dyDescent="0.25">
      <c r="B9" t="s">
        <v>23</v>
      </c>
      <c r="C9" s="23">
        <v>64925</v>
      </c>
      <c r="D9" s="13">
        <v>72337</v>
      </c>
      <c r="E9" s="13">
        <v>98378</v>
      </c>
      <c r="F9" s="13">
        <v>129864</v>
      </c>
      <c r="G9" s="13">
        <v>42427</v>
      </c>
      <c r="H9" s="13">
        <v>24047</v>
      </c>
      <c r="I9" s="13">
        <v>16858</v>
      </c>
      <c r="J9" s="13">
        <v>547241</v>
      </c>
      <c r="K9" s="13">
        <v>957058</v>
      </c>
      <c r="M9" t="s">
        <v>24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B10" t="s">
        <v>25</v>
      </c>
      <c r="C10" s="23">
        <v>85676</v>
      </c>
      <c r="D10" s="13">
        <v>95786</v>
      </c>
      <c r="E10" s="13">
        <v>130439</v>
      </c>
      <c r="F10" s="13">
        <v>172049</v>
      </c>
      <c r="G10" s="13">
        <v>58931</v>
      </c>
      <c r="H10" s="13">
        <v>30966</v>
      </c>
      <c r="I10" s="13">
        <v>19829</v>
      </c>
      <c r="J10" s="13">
        <v>718286</v>
      </c>
      <c r="K10" s="13">
        <v>1289791</v>
      </c>
      <c r="N10" t="s">
        <v>26</v>
      </c>
      <c r="O10" s="10">
        <v>19699043.276618011</v>
      </c>
      <c r="P10" s="10">
        <v>29287965.350435704</v>
      </c>
      <c r="Q10" s="10">
        <v>43641173.854494065</v>
      </c>
      <c r="R10" s="10">
        <v>246302930.13290834</v>
      </c>
      <c r="S10" s="10">
        <v>367285530.44188631</v>
      </c>
      <c r="T10" s="10"/>
      <c r="U10" s="10">
        <v>5376217.7422572467</v>
      </c>
      <c r="V10" s="10">
        <v>9709582.9088825732</v>
      </c>
      <c r="W10" s="10">
        <v>17916552.270346049</v>
      </c>
      <c r="X10" s="10">
        <v>75010102.920078203</v>
      </c>
      <c r="Y10" s="10">
        <v>136404704.69042906</v>
      </c>
      <c r="Z10" s="10"/>
      <c r="AA10" s="10">
        <v>25075261.018875256</v>
      </c>
      <c r="AB10" s="10">
        <v>38997548.259318277</v>
      </c>
      <c r="AC10" s="10">
        <v>61557726.124840118</v>
      </c>
      <c r="AD10" s="10">
        <v>321313033.05298656</v>
      </c>
      <c r="AE10" s="10">
        <v>503690235.1323154</v>
      </c>
    </row>
    <row r="11" spans="1:31" x14ac:dyDescent="0.25">
      <c r="B11" t="s">
        <v>62</v>
      </c>
      <c r="C11" s="23">
        <v>168.00302764688695</v>
      </c>
      <c r="D11" s="13">
        <v>165.3281414780563</v>
      </c>
      <c r="E11" s="13">
        <v>164.57539248453469</v>
      </c>
      <c r="F11" s="13">
        <v>164.9745608803297</v>
      </c>
      <c r="G11" s="13">
        <v>111.47598662991848</v>
      </c>
      <c r="H11" s="13">
        <v>66.850744045370249</v>
      </c>
      <c r="I11" s="13">
        <v>51.804767428493797</v>
      </c>
      <c r="J11" s="14"/>
      <c r="K11" s="14"/>
      <c r="N11" t="s">
        <v>27</v>
      </c>
      <c r="O11" s="10">
        <v>26585046.674530208</v>
      </c>
      <c r="P11" s="10">
        <v>41511596.620780416</v>
      </c>
      <c r="Q11" s="10">
        <v>64319879.068553165</v>
      </c>
      <c r="R11" s="10">
        <v>342079259.1687026</v>
      </c>
      <c r="S11" s="10">
        <v>531179844.63967258</v>
      </c>
      <c r="T11" s="10"/>
      <c r="U11" s="10">
        <v>11754492.236557698</v>
      </c>
      <c r="V11" s="10">
        <v>20947626.905424237</v>
      </c>
      <c r="W11" s="10">
        <v>38212665.687619373</v>
      </c>
      <c r="X11" s="10">
        <v>162676193.75388449</v>
      </c>
      <c r="Y11" s="10">
        <v>292299232.27212125</v>
      </c>
      <c r="Z11" s="10"/>
      <c r="AA11" s="10">
        <v>38339538.911087908</v>
      </c>
      <c r="AB11" s="10">
        <v>62459223.526204653</v>
      </c>
      <c r="AC11" s="10">
        <v>102532544.75617254</v>
      </c>
      <c r="AD11" s="10">
        <v>504755452.9225871</v>
      </c>
      <c r="AE11" s="10">
        <v>823479076.91179383</v>
      </c>
    </row>
    <row r="12" spans="1:31" x14ac:dyDescent="0.25">
      <c r="B12" t="s">
        <v>63</v>
      </c>
      <c r="C12" s="23">
        <v>1100</v>
      </c>
      <c r="D12" s="13">
        <v>1098.7</v>
      </c>
      <c r="E12" s="13">
        <v>1098.7</v>
      </c>
      <c r="F12" s="13">
        <v>1098.7</v>
      </c>
      <c r="G12" s="13">
        <v>815.31</v>
      </c>
      <c r="H12" s="13">
        <v>429.85</v>
      </c>
      <c r="I12" s="13">
        <v>413.62</v>
      </c>
      <c r="J12" s="14"/>
      <c r="K12" s="14"/>
      <c r="N12" t="s">
        <v>30</v>
      </c>
      <c r="O12" s="10">
        <v>10424871.515539687</v>
      </c>
      <c r="P12" s="10">
        <v>7974446.2762825675</v>
      </c>
      <c r="Q12" s="10">
        <v>10206526.212393526</v>
      </c>
      <c r="R12" s="10">
        <v>83233675.202599898</v>
      </c>
      <c r="S12" s="10">
        <v>88576224.081595749</v>
      </c>
      <c r="T12" s="10"/>
      <c r="U12" s="10">
        <v>1098110.60075461</v>
      </c>
      <c r="V12" s="10">
        <v>1421769.3648184428</v>
      </c>
      <c r="W12" s="10">
        <v>1900100.0126112783</v>
      </c>
      <c r="X12" s="10">
        <v>12668647.0594001</v>
      </c>
      <c r="Y12" s="10">
        <v>16670800.142005641</v>
      </c>
      <c r="Z12" s="10"/>
      <c r="AA12" s="10">
        <v>11522982.116294296</v>
      </c>
      <c r="AB12" s="10">
        <v>9396215.6411010101</v>
      </c>
      <c r="AC12" s="10">
        <v>12106626.225004805</v>
      </c>
      <c r="AD12" s="10">
        <v>95902322.261999995</v>
      </c>
      <c r="AE12" s="10">
        <v>105247024.22360139</v>
      </c>
    </row>
    <row r="13" spans="1:31" x14ac:dyDescent="0.25">
      <c r="A13" t="s">
        <v>28</v>
      </c>
      <c r="B13" t="s">
        <v>29</v>
      </c>
      <c r="C13" s="23">
        <v>16900</v>
      </c>
      <c r="D13" s="13">
        <v>17355.835696986323</v>
      </c>
      <c r="E13" s="13">
        <v>18549.943617389192</v>
      </c>
      <c r="F13" s="13">
        <v>19826.207980758176</v>
      </c>
      <c r="G13" s="13">
        <v>15939.032782946624</v>
      </c>
      <c r="H13" s="13">
        <v>10038.457464837105</v>
      </c>
      <c r="I13" s="13">
        <v>9678.0939488561926</v>
      </c>
      <c r="J13" s="13">
        <v>65075.179361336821</v>
      </c>
      <c r="K13" s="13">
        <v>96553.708985602134</v>
      </c>
      <c r="N13" t="s">
        <v>58</v>
      </c>
      <c r="O13" s="10">
        <v>3567041.141128514</v>
      </c>
      <c r="P13" s="10">
        <v>13296642.002494615</v>
      </c>
      <c r="Q13" s="10">
        <v>10615145.377386056</v>
      </c>
      <c r="R13" s="10">
        <v>88505265.241063476</v>
      </c>
      <c r="S13" s="10">
        <v>133005007.89879513</v>
      </c>
      <c r="T13" s="10"/>
      <c r="U13" s="10">
        <v>17601073.92135236</v>
      </c>
      <c r="V13" s="10">
        <v>23815729.397289235</v>
      </c>
      <c r="W13" s="10">
        <v>32820554.541755192</v>
      </c>
      <c r="X13" s="10">
        <v>214214513.49423486</v>
      </c>
      <c r="Y13" s="10">
        <v>276625858.6688295</v>
      </c>
      <c r="Z13" s="10"/>
      <c r="AA13" s="10">
        <v>21168115.062480874</v>
      </c>
      <c r="AB13" s="10">
        <v>37112371.39978385</v>
      </c>
      <c r="AC13" s="10">
        <v>43435699.919141248</v>
      </c>
      <c r="AD13" s="10">
        <v>302719778.73529834</v>
      </c>
      <c r="AE13" s="10">
        <v>409630866.56762463</v>
      </c>
    </row>
    <row r="14" spans="1:31" x14ac:dyDescent="0.25">
      <c r="B14" t="s">
        <v>31</v>
      </c>
      <c r="C14" s="23">
        <v>4062</v>
      </c>
      <c r="D14" s="13">
        <v>4171.5624024354111</v>
      </c>
      <c r="E14" s="13">
        <v>4458.5722469724797</v>
      </c>
      <c r="F14" s="13">
        <v>4765.3288057893315</v>
      </c>
      <c r="G14" s="13">
        <v>2446</v>
      </c>
      <c r="H14" s="13">
        <v>814</v>
      </c>
      <c r="I14" s="13">
        <v>580.6856369313715</v>
      </c>
      <c r="J14" s="13">
        <v>32197.424280235213</v>
      </c>
      <c r="K14" s="13">
        <v>38644.650935736783</v>
      </c>
      <c r="N14" t="s">
        <v>35</v>
      </c>
      <c r="O14" s="10">
        <v>4104043.8807357512</v>
      </c>
      <c r="P14" s="10">
        <v>18337595.005739752</v>
      </c>
      <c r="Q14" s="10">
        <v>16821797.188031629</v>
      </c>
      <c r="R14" s="10">
        <v>112290244.91013131</v>
      </c>
      <c r="S14" s="10">
        <v>189421791.84513918</v>
      </c>
      <c r="T14" s="10"/>
      <c r="U14" s="10">
        <v>16368998.746857695</v>
      </c>
      <c r="V14" s="10">
        <v>22148628.339478988</v>
      </c>
      <c r="W14" s="10">
        <v>30523115.723832332</v>
      </c>
      <c r="X14" s="10">
        <v>199219497.54963842</v>
      </c>
      <c r="Y14" s="10">
        <v>257262048.56201145</v>
      </c>
      <c r="Z14" s="10"/>
      <c r="AA14" s="10">
        <v>20473042.627593447</v>
      </c>
      <c r="AB14" s="10">
        <v>40486223.34521874</v>
      </c>
      <c r="AC14" s="10">
        <v>47344912.91186396</v>
      </c>
      <c r="AD14" s="10">
        <v>311509742.45976973</v>
      </c>
      <c r="AE14" s="10">
        <v>446683840.40715063</v>
      </c>
    </row>
    <row r="15" spans="1:31" x14ac:dyDescent="0.25">
      <c r="A15" t="s">
        <v>33</v>
      </c>
      <c r="B15" t="s">
        <v>34</v>
      </c>
      <c r="C15" s="23">
        <v>16874</v>
      </c>
      <c r="D15" s="13">
        <v>13480</v>
      </c>
      <c r="E15" s="13">
        <v>15416</v>
      </c>
      <c r="F15" s="13">
        <v>20451</v>
      </c>
      <c r="G15" s="13">
        <v>6740</v>
      </c>
      <c r="H15" s="13">
        <v>3198.4363636363641</v>
      </c>
      <c r="I15" s="13">
        <v>2830.8000000000011</v>
      </c>
      <c r="J15" s="13">
        <v>94787.818181818177</v>
      </c>
      <c r="K15" s="13">
        <v>149188.81818181818</v>
      </c>
      <c r="M15" t="s">
        <v>37</v>
      </c>
      <c r="O15" s="10">
        <v>248004187.21512949</v>
      </c>
      <c r="P15" s="10">
        <v>215752911.35987669</v>
      </c>
      <c r="Q15" s="10">
        <v>255746043.9694446</v>
      </c>
      <c r="R15" s="10">
        <v>2133987999.0016601</v>
      </c>
      <c r="S15" s="10">
        <v>2386352855.0932026</v>
      </c>
      <c r="T15" s="10"/>
      <c r="U15" s="10"/>
      <c r="V15" s="10"/>
      <c r="W15" s="10"/>
      <c r="X15" s="10"/>
      <c r="Y15" s="10"/>
      <c r="Z15" s="10"/>
      <c r="AA15" s="10">
        <v>248004187.21512949</v>
      </c>
      <c r="AB15" s="10">
        <v>215752911.35987669</v>
      </c>
      <c r="AC15" s="10">
        <v>255746043.9694446</v>
      </c>
      <c r="AD15" s="10">
        <v>2133987999.0016601</v>
      </c>
      <c r="AE15" s="10">
        <v>2386352855.0932026</v>
      </c>
    </row>
    <row r="16" spans="1:31" x14ac:dyDescent="0.25">
      <c r="B16" t="s">
        <v>36</v>
      </c>
      <c r="C16" s="23">
        <v>9722</v>
      </c>
      <c r="D16" s="13">
        <v>11924</v>
      </c>
      <c r="E16" s="13">
        <v>13146</v>
      </c>
      <c r="F16" s="13">
        <v>13754</v>
      </c>
      <c r="G16" s="13">
        <v>5172.5419167874143</v>
      </c>
      <c r="H16" s="13">
        <v>3101.3772502726638</v>
      </c>
      <c r="I16" s="13">
        <v>4784.586443825443</v>
      </c>
      <c r="J16" s="13">
        <v>83980.404164699605</v>
      </c>
      <c r="K16" s="13">
        <v>95070.181529509457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t="s">
        <v>38</v>
      </c>
      <c r="B17" t="s">
        <v>39</v>
      </c>
      <c r="C17" s="23">
        <v>11965</v>
      </c>
      <c r="D17" s="13">
        <v>13971.518002404215</v>
      </c>
      <c r="E17" s="13">
        <v>15281.391971490548</v>
      </c>
      <c r="F17" s="13">
        <v>16075.433050005031</v>
      </c>
      <c r="G17" s="13">
        <v>6613.1641058010318</v>
      </c>
      <c r="H17" s="13">
        <v>3398.6860707713599</v>
      </c>
      <c r="I17" s="13">
        <v>5044.6226756270589</v>
      </c>
      <c r="J17" s="13">
        <v>100846.46817641071</v>
      </c>
      <c r="K17" s="13">
        <v>116069.20853501678</v>
      </c>
      <c r="M17" t="s">
        <v>40</v>
      </c>
      <c r="O17" s="10">
        <v>76648534.712504715</v>
      </c>
      <c r="P17" s="10">
        <v>154230295.39709505</v>
      </c>
      <c r="Q17" s="10">
        <v>177585920.44618338</v>
      </c>
      <c r="R17" s="10">
        <v>1188130464.8344462</v>
      </c>
      <c r="S17" s="10">
        <v>1701618024.6964018</v>
      </c>
      <c r="T17" s="10"/>
      <c r="U17" s="10">
        <v>77187330.483864516</v>
      </c>
      <c r="V17" s="10">
        <v>125514555.73740248</v>
      </c>
      <c r="W17" s="10">
        <v>208731334.53480408</v>
      </c>
      <c r="X17" s="10">
        <v>1023201666.4205753</v>
      </c>
      <c r="Y17" s="10">
        <v>1647812157.6441026</v>
      </c>
      <c r="Z17" s="10"/>
      <c r="AA17" s="10">
        <v>153835865.19636923</v>
      </c>
      <c r="AB17" s="10">
        <v>279744851.13449752</v>
      </c>
      <c r="AC17" s="10">
        <v>386317254.98098743</v>
      </c>
      <c r="AD17" s="10">
        <v>2211332131.255022</v>
      </c>
      <c r="AE17" s="10">
        <v>3349430182.3405042</v>
      </c>
    </row>
    <row r="18" spans="1:31" x14ac:dyDescent="0.25">
      <c r="A18" t="s">
        <v>41</v>
      </c>
      <c r="C18" s="23">
        <v>118903.56486584336</v>
      </c>
      <c r="D18" s="13">
        <v>133648.0555944232</v>
      </c>
      <c r="E18" s="13">
        <v>178401.85872397455</v>
      </c>
      <c r="F18" s="13">
        <v>231126.96903294881</v>
      </c>
      <c r="G18" s="13">
        <v>83312.668721561873</v>
      </c>
      <c r="H18" s="13">
        <v>44992.788228868805</v>
      </c>
      <c r="I18" s="13">
        <v>33217.594736518426</v>
      </c>
      <c r="J18" s="13">
        <v>969715.57310535735</v>
      </c>
      <c r="K18" s="13">
        <v>1698005.9576232848</v>
      </c>
      <c r="N18" t="s">
        <v>42</v>
      </c>
      <c r="O18" s="41">
        <v>13248179</v>
      </c>
      <c r="P18" s="41">
        <v>16621656</v>
      </c>
      <c r="Q18" s="41">
        <v>19245890</v>
      </c>
      <c r="R18" s="41">
        <v>151265158</v>
      </c>
      <c r="S18" s="41">
        <v>181484159</v>
      </c>
      <c r="T18" s="41"/>
      <c r="U18" s="41">
        <v>13263767</v>
      </c>
      <c r="V18" s="41">
        <v>17832194</v>
      </c>
      <c r="W18" s="41">
        <v>24257214</v>
      </c>
      <c r="X18" s="41">
        <v>156200155</v>
      </c>
      <c r="Y18" s="41">
        <v>212103481</v>
      </c>
      <c r="Z18" s="41"/>
      <c r="AA18" s="41">
        <v>13248179</v>
      </c>
      <c r="AB18" s="41">
        <v>16621656</v>
      </c>
      <c r="AC18" s="41">
        <v>19245890</v>
      </c>
      <c r="AD18" s="41">
        <v>151265158</v>
      </c>
      <c r="AE18" s="41">
        <v>181484159</v>
      </c>
    </row>
    <row r="19" spans="1:31" x14ac:dyDescent="0.25">
      <c r="D19" s="18"/>
      <c r="E19" s="18"/>
      <c r="F19" s="18"/>
      <c r="G19" s="18"/>
      <c r="H19" s="18"/>
      <c r="I19" s="18"/>
      <c r="J19" s="18"/>
      <c r="K19" s="18"/>
      <c r="N19" t="s">
        <v>43</v>
      </c>
      <c r="O19" s="15">
        <v>5.7855902092283564</v>
      </c>
      <c r="P19" s="15">
        <v>9.2788766292056017</v>
      </c>
      <c r="Q19" s="15">
        <v>9.2272126904073222</v>
      </c>
      <c r="R19" s="15">
        <v>7.8546208561422066</v>
      </c>
      <c r="S19" s="15">
        <v>9.3761242527861715</v>
      </c>
      <c r="T19" s="15"/>
      <c r="U19" s="15">
        <v>5.8194124251326578</v>
      </c>
      <c r="V19" s="15">
        <v>7.038649071303424</v>
      </c>
      <c r="W19" s="15">
        <v>8.6049178827710424</v>
      </c>
      <c r="X19" s="15">
        <v>6.5505803526288133</v>
      </c>
      <c r="Y19" s="15">
        <v>7.7689067141906198</v>
      </c>
      <c r="Z19" s="15"/>
      <c r="AA19" s="15">
        <v>11.611849839617145</v>
      </c>
      <c r="AB19" s="15">
        <v>16.830143226071911</v>
      </c>
      <c r="AC19" s="15">
        <v>20.07271448506603</v>
      </c>
      <c r="AD19" s="15">
        <v>14.618912646460343</v>
      </c>
      <c r="AE19" s="15">
        <v>18.455771571448857</v>
      </c>
    </row>
    <row r="20" spans="1:31" x14ac:dyDescent="0.25">
      <c r="M20" t="s">
        <v>44</v>
      </c>
      <c r="O20" s="8">
        <v>324652721.92763424</v>
      </c>
      <c r="P20" s="8">
        <v>369983206.75697172</v>
      </c>
      <c r="Q20" s="8">
        <v>433331964.41562796</v>
      </c>
      <c r="R20" s="8">
        <v>3322118463.8361063</v>
      </c>
      <c r="S20" s="8">
        <v>4087970879.7896042</v>
      </c>
      <c r="T20" s="8"/>
      <c r="U20" s="8">
        <v>77187330.483864516</v>
      </c>
      <c r="V20" s="8">
        <v>125514555.73740248</v>
      </c>
      <c r="W20" s="8">
        <v>208731334.53480408</v>
      </c>
      <c r="X20" s="8">
        <v>1023201666.4205753</v>
      </c>
      <c r="Y20" s="8">
        <v>1647812157.6441026</v>
      </c>
      <c r="Z20" s="8"/>
      <c r="AA20" s="8">
        <v>401840052.41149873</v>
      </c>
      <c r="AB20" s="8">
        <v>495497762.49437422</v>
      </c>
      <c r="AC20" s="8">
        <v>642063298.95043206</v>
      </c>
      <c r="AD20" s="8">
        <v>4345320130.2566824</v>
      </c>
      <c r="AE20" s="8">
        <v>5735783037.4337063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24.505460103432647</v>
      </c>
      <c r="P21" s="15">
        <v>22.259106238089135</v>
      </c>
      <c r="Q21" s="15">
        <v>22.51555861618392</v>
      </c>
      <c r="R21" s="15">
        <v>21.962218581995639</v>
      </c>
      <c r="S21" s="15">
        <v>22.525221497649301</v>
      </c>
      <c r="T21" s="15"/>
      <c r="U21" s="15">
        <v>5.8194124251326578</v>
      </c>
      <c r="V21" s="15">
        <v>7.038649071303424</v>
      </c>
      <c r="W21" s="15">
        <v>8.6049178827710424</v>
      </c>
      <c r="X21" s="15">
        <v>6.5505803526288133</v>
      </c>
      <c r="Y21" s="15">
        <v>7.7689067141906198</v>
      </c>
      <c r="Z21" s="15"/>
      <c r="AA21" s="15">
        <v>30.331719733821433</v>
      </c>
      <c r="AB21" s="15">
        <v>29.810372834955448</v>
      </c>
      <c r="AC21" s="15">
        <v>33.361060410842633</v>
      </c>
      <c r="AD21" s="15">
        <v>28.726510372313779</v>
      </c>
      <c r="AE21" s="15">
        <v>31.604868816311985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0.32296575557650015</v>
      </c>
      <c r="E23" s="18">
        <v>0.77135966926963706</v>
      </c>
      <c r="F23" s="18">
        <v>0.8618432536219236</v>
      </c>
      <c r="G23" s="18">
        <v>0.23172905525846701</v>
      </c>
      <c r="H23" s="18">
        <v>0.64509803921568631</v>
      </c>
      <c r="I23" s="18">
        <v>0.71782531194295895</v>
      </c>
      <c r="M23" t="s">
        <v>45</v>
      </c>
      <c r="N23" t="s">
        <v>47</v>
      </c>
    </row>
    <row r="24" spans="1:31" x14ac:dyDescent="0.25">
      <c r="B24" t="s">
        <v>19</v>
      </c>
      <c r="D24" s="18">
        <v>0.23201941591371297</v>
      </c>
      <c r="E24" s="18">
        <v>0.63972243784047134</v>
      </c>
      <c r="F24" s="18">
        <v>0.78566899622340203</v>
      </c>
      <c r="G24" s="18">
        <v>0.14017257036706768</v>
      </c>
      <c r="H24" s="18">
        <v>0.44819892253280968</v>
      </c>
      <c r="I24" s="18">
        <v>0.5680597960245487</v>
      </c>
      <c r="N24" t="s">
        <v>48</v>
      </c>
      <c r="O24" s="18">
        <v>1.2465654808784851E-2</v>
      </c>
      <c r="P24" s="18">
        <v>5.1350514355452306E-2</v>
      </c>
      <c r="Q24" s="18">
        <v>0.12742698740068609</v>
      </c>
      <c r="R24" s="18">
        <v>3.4601822464723639E-2</v>
      </c>
      <c r="S24" s="18">
        <v>9.1238662643318702E-2</v>
      </c>
      <c r="T24" s="18"/>
      <c r="U24" s="18">
        <v>1.6297250498139366E-2</v>
      </c>
      <c r="V24" s="18">
        <v>1.7821214431366372E-2</v>
      </c>
      <c r="W24" s="18">
        <v>1.951768893348655E-2</v>
      </c>
      <c r="X24" s="18">
        <v>1.7022361468501435E-2</v>
      </c>
      <c r="Y24" s="18">
        <v>1.8909041907276023E-2</v>
      </c>
      <c r="Z24" s="18"/>
      <c r="AA24" s="18">
        <v>1.4388162556748801E-2</v>
      </c>
      <c r="AB24" s="18">
        <v>3.6306751558422598E-2</v>
      </c>
      <c r="AC24" s="18">
        <v>6.9122442140647E-2</v>
      </c>
      <c r="AD24" s="18">
        <v>2.6467660467131022E-2</v>
      </c>
      <c r="AE24" s="18">
        <v>5.5654810489889447E-2</v>
      </c>
    </row>
    <row r="25" spans="1:31" x14ac:dyDescent="0.25">
      <c r="B25" t="s">
        <v>49</v>
      </c>
      <c r="D25" s="18">
        <v>0.29617467695850569</v>
      </c>
      <c r="E25" s="18">
        <v>0.78419263279373697</v>
      </c>
      <c r="F25" s="18">
        <v>0.92957212279246182</v>
      </c>
      <c r="G25" s="18">
        <v>0.20466483542961786</v>
      </c>
      <c r="H25" s="18">
        <v>0.70493411232888392</v>
      </c>
      <c r="I25" s="18">
        <v>0.87329950104482068</v>
      </c>
      <c r="N25" t="s">
        <v>50</v>
      </c>
      <c r="O25" s="18">
        <v>8.1188248323093459E-2</v>
      </c>
      <c r="P25" s="18">
        <v>0.15509895355507669</v>
      </c>
      <c r="Q25" s="18">
        <v>0.1562193294387636</v>
      </c>
      <c r="R25" s="18">
        <v>0.13579009496019495</v>
      </c>
      <c r="S25" s="18">
        <v>0.15473526882309468</v>
      </c>
      <c r="T25" s="18"/>
      <c r="U25" s="18">
        <v>6.9263396338298963E-2</v>
      </c>
      <c r="V25" s="18">
        <v>7.6457718395420635E-2</v>
      </c>
      <c r="W25" s="18">
        <v>8.1546611465161123E-2</v>
      </c>
      <c r="X25" s="18">
        <v>7.2597121013739468E-2</v>
      </c>
      <c r="Y25" s="18">
        <v>8.0173330470790824E-2</v>
      </c>
      <c r="Z25" s="18"/>
      <c r="AA25" s="18">
        <v>7.5204939489704289E-2</v>
      </c>
      <c r="AB25" s="18">
        <v>0.11981458762778689</v>
      </c>
      <c r="AC25" s="18">
        <v>0.11587286322477536</v>
      </c>
      <c r="AD25" s="18">
        <v>0.10655018326434826</v>
      </c>
      <c r="AE25" s="18">
        <v>0.11805318804343748</v>
      </c>
    </row>
    <row r="26" spans="1:31" x14ac:dyDescent="0.25">
      <c r="B26" t="s">
        <v>51</v>
      </c>
      <c r="D26" s="18">
        <v>0.41348134426365485</v>
      </c>
      <c r="E26" s="18">
        <v>0.75556526865762674</v>
      </c>
      <c r="F26" s="18">
        <v>0.87018727283927799</v>
      </c>
      <c r="G26" s="18">
        <v>0.34652291105121291</v>
      </c>
      <c r="H26" s="18">
        <v>0.62961879091259143</v>
      </c>
      <c r="I26" s="18">
        <v>0.74034655371582592</v>
      </c>
      <c r="N26" t="s">
        <v>20</v>
      </c>
      <c r="O26" s="18">
        <v>7.8698647822098063E-3</v>
      </c>
      <c r="P26" s="18">
        <v>-3.7761291797114079E-2</v>
      </c>
      <c r="Q26" s="18">
        <v>-0.1327511486258891</v>
      </c>
      <c r="R26" s="18">
        <v>-1.6039345576881608E-2</v>
      </c>
      <c r="S26" s="18">
        <v>-8.6091190005554138E-2</v>
      </c>
      <c r="T26" s="18"/>
      <c r="U26" s="18">
        <v>0.14357231199393258</v>
      </c>
      <c r="V26" s="18">
        <v>0.17396437339072918</v>
      </c>
      <c r="W26" s="18">
        <v>0.19607674812546858</v>
      </c>
      <c r="X26" s="18">
        <v>0.15943011809259519</v>
      </c>
      <c r="Y26" s="18">
        <v>0.18864688426956663</v>
      </c>
      <c r="Z26" s="18"/>
      <c r="AA26" s="18">
        <v>7.5958730971052477E-2</v>
      </c>
      <c r="AB26" s="18">
        <v>5.7234747259495532E-2</v>
      </c>
      <c r="AC26" s="18">
        <v>4.4918072296074626E-2</v>
      </c>
      <c r="AD26" s="18">
        <v>6.5151826520200226E-2</v>
      </c>
      <c r="AE26" s="18">
        <v>4.9071125466841968E-2</v>
      </c>
    </row>
    <row r="27" spans="1:31" x14ac:dyDescent="0.25">
      <c r="B27" t="s">
        <v>52</v>
      </c>
      <c r="D27" s="18">
        <v>0.38476395297851462</v>
      </c>
      <c r="E27" s="18">
        <v>0.76260167587914662</v>
      </c>
      <c r="F27" s="18">
        <v>0.88474794971200066</v>
      </c>
      <c r="G27" s="18">
        <v>0.31216443344693962</v>
      </c>
      <c r="H27" s="18">
        <v>0.63856856062374523</v>
      </c>
      <c r="I27" s="18">
        <v>0.76855828936925163</v>
      </c>
      <c r="N27" t="s">
        <v>53</v>
      </c>
      <c r="O27" s="18">
        <v>5.8537846700848759E-2</v>
      </c>
      <c r="P27" s="18">
        <v>0.1154456902487926</v>
      </c>
      <c r="Q27" s="18">
        <v>2.9194552103072126E-2</v>
      </c>
      <c r="R27" s="18">
        <v>0.11137505615536822</v>
      </c>
      <c r="S27" s="18">
        <v>7.0574164905820316E-2</v>
      </c>
      <c r="T27" s="18"/>
      <c r="U27" s="18">
        <v>9.4604590835355176E-2</v>
      </c>
      <c r="V27" s="18">
        <v>0.10996955158701419</v>
      </c>
      <c r="W27" s="18">
        <v>0.12137946969771127</v>
      </c>
      <c r="X27" s="18">
        <v>0.10221322809183138</v>
      </c>
      <c r="Y27" s="18">
        <v>0.11799023644345961</v>
      </c>
      <c r="Z27" s="18"/>
      <c r="AA27" s="18">
        <v>7.6634378972003647E-2</v>
      </c>
      <c r="AB27" s="18">
        <v>0.11298868305633825</v>
      </c>
      <c r="AC27" s="18">
        <v>7.9003046612220976E-2</v>
      </c>
      <c r="AD27" s="18">
        <v>0.10713580253553798</v>
      </c>
      <c r="AE27" s="18">
        <v>9.3901350395277861E-2</v>
      </c>
    </row>
    <row r="28" spans="1:31" x14ac:dyDescent="0.25">
      <c r="B28" t="s">
        <v>28</v>
      </c>
      <c r="D28" s="18">
        <v>0.41364894875550845</v>
      </c>
      <c r="E28" s="18">
        <v>0.81743034430972084</v>
      </c>
      <c r="F28" s="18">
        <v>0.87814363696668629</v>
      </c>
      <c r="G28" s="18">
        <v>0.39783357951747905</v>
      </c>
      <c r="H28" s="18">
        <v>0.79960610536681442</v>
      </c>
      <c r="I28" s="18">
        <v>0.85704440252797354</v>
      </c>
      <c r="N28" t="s">
        <v>54</v>
      </c>
      <c r="O28" s="18">
        <v>0.60384833349719946</v>
      </c>
      <c r="P28" s="18">
        <v>0.4590509393042998</v>
      </c>
      <c r="Q28" s="18">
        <v>0.60793700678407292</v>
      </c>
      <c r="R28" s="18">
        <v>0.49521681895733227</v>
      </c>
      <c r="S28" s="18">
        <v>0.52800649854532467</v>
      </c>
      <c r="T28" s="18"/>
      <c r="U28" s="18">
        <v>0.22193681102102633</v>
      </c>
      <c r="V28" s="18">
        <v>0.2442522274344566</v>
      </c>
      <c r="W28" s="18">
        <v>0.2689065256208879</v>
      </c>
      <c r="X28" s="18">
        <v>0.23229662780500643</v>
      </c>
      <c r="Y28" s="18">
        <v>0.26016553827074174</v>
      </c>
      <c r="Z28" s="18"/>
      <c r="AA28" s="18">
        <v>0.41222376751361006</v>
      </c>
      <c r="AB28" s="18">
        <v>0.36267610064695666</v>
      </c>
      <c r="AC28" s="18">
        <v>0.42475522065171106</v>
      </c>
      <c r="AD28" s="18">
        <v>0.3735614719742465</v>
      </c>
      <c r="AE28" s="18">
        <v>0.39623734181457521</v>
      </c>
    </row>
    <row r="29" spans="1:31" x14ac:dyDescent="0.25">
      <c r="B29" t="s">
        <v>55</v>
      </c>
      <c r="D29" s="18">
        <v>0.5662074876897506</v>
      </c>
      <c r="E29" s="18">
        <v>0.76408205916075889</v>
      </c>
      <c r="F29" s="18">
        <v>0.65213127498724421</v>
      </c>
      <c r="G29" s="18">
        <v>0.46795495610086257</v>
      </c>
      <c r="H29" s="18">
        <v>0.6809939055469385</v>
      </c>
      <c r="I29" s="18">
        <v>0.50785985971760517</v>
      </c>
      <c r="N29" t="s">
        <v>28</v>
      </c>
      <c r="O29" s="18">
        <v>0.13600875156506986</v>
      </c>
      <c r="P29" s="18">
        <v>5.1704798047302235E-2</v>
      </c>
      <c r="Q29" s="18">
        <v>5.7473735455770933E-2</v>
      </c>
      <c r="R29" s="18">
        <v>7.0054322876231992E-2</v>
      </c>
      <c r="S29" s="18">
        <v>5.205411719671886E-2</v>
      </c>
      <c r="T29" s="18"/>
      <c r="U29" s="18">
        <v>1.4226565342665433E-2</v>
      </c>
      <c r="V29" s="18">
        <v>1.1327525771536992E-2</v>
      </c>
      <c r="W29" s="18">
        <v>9.1030894659203821E-3</v>
      </c>
      <c r="X29" s="18">
        <v>1.23813784468494E-2</v>
      </c>
      <c r="Y29" s="18">
        <v>1.0116929933227395E-2</v>
      </c>
      <c r="Z29" s="18"/>
      <c r="AA29" s="18">
        <v>7.490439307885309E-2</v>
      </c>
      <c r="AB29" s="18">
        <v>3.3588520407059924E-2</v>
      </c>
      <c r="AC29" s="18">
        <v>3.1338559354799289E-2</v>
      </c>
      <c r="AD29" s="18">
        <v>4.3368574492503517E-2</v>
      </c>
      <c r="AE29" s="18">
        <v>3.1422366938264466E-2</v>
      </c>
    </row>
    <row r="30" spans="1:31" x14ac:dyDescent="0.25">
      <c r="B30" s="25" t="s">
        <v>68</v>
      </c>
      <c r="C30" s="26">
        <v>-4.7838700085075847E-2</v>
      </c>
      <c r="N30" t="s">
        <v>55</v>
      </c>
      <c r="O30" s="18">
        <v>0.10008130032279373</v>
      </c>
      <c r="P30" s="18">
        <v>0.20511039628619035</v>
      </c>
      <c r="Q30" s="18">
        <v>0.15449953744352343</v>
      </c>
      <c r="R30" s="18">
        <v>0.16900123016303059</v>
      </c>
      <c r="S30" s="18">
        <v>0.18948247789127692</v>
      </c>
      <c r="T30" s="18"/>
      <c r="U30" s="18">
        <v>0.44009907397058212</v>
      </c>
      <c r="V30" s="18">
        <v>0.36620738898947602</v>
      </c>
      <c r="W30" s="18">
        <v>0.30346986669136411</v>
      </c>
      <c r="X30" s="18">
        <v>0.40405916508147671</v>
      </c>
      <c r="Y30" s="18">
        <v>0.32399803870493776</v>
      </c>
      <c r="Z30" s="18"/>
      <c r="AA30" s="18">
        <v>0.2706856274180276</v>
      </c>
      <c r="AB30" s="18">
        <v>0.27739060944394023</v>
      </c>
      <c r="AC30" s="18">
        <v>0.23498979571977177</v>
      </c>
      <c r="AD30" s="18">
        <v>0.27776448074603227</v>
      </c>
      <c r="AE30" s="18">
        <v>0.25565981685171368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8.1632653061224456E-2</v>
      </c>
      <c r="E32" s="18">
        <v>0.45884161850353017</v>
      </c>
      <c r="F32" s="18">
        <v>0.51185350429850118</v>
      </c>
      <c r="G32" s="18">
        <v>5.6861965506116913E-2</v>
      </c>
      <c r="H32" s="18">
        <v>0.40600843403330739</v>
      </c>
      <c r="I32" s="18">
        <v>0.42733171900259215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0.7925248855970185</v>
      </c>
      <c r="F33" s="18">
        <v>0.86158134076573256</v>
      </c>
      <c r="G33" s="18">
        <v>0.60056892260282091</v>
      </c>
      <c r="H33" s="18">
        <v>0.81045179781697507</v>
      </c>
      <c r="I33" s="18">
        <v>0.83223894749318472</v>
      </c>
      <c r="N33" t="s">
        <v>57</v>
      </c>
      <c r="O33" s="11">
        <v>6449.7909343113242</v>
      </c>
      <c r="P33" s="11">
        <v>2773.2987373639253</v>
      </c>
      <c r="Q33" s="11">
        <v>2189.5474428946432</v>
      </c>
      <c r="R33" s="11">
        <v>3425.8689413407674</v>
      </c>
      <c r="S33" s="11">
        <v>2407.5126835900955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74783320.819199994</v>
      </c>
      <c r="D38" s="19">
        <v>76309511.039999992</v>
      </c>
      <c r="E38" s="30">
        <v>95740738.560000002</v>
      </c>
      <c r="F38" s="19">
        <v>110856326.39999999</v>
      </c>
      <c r="G38" s="30">
        <v>69685421.539999992</v>
      </c>
      <c r="H38" s="19">
        <v>55682547.600000001</v>
      </c>
      <c r="I38" s="30">
        <v>40608827.899999999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38"/>
  <sheetViews>
    <sheetView topLeftCell="P7" workbookViewId="0">
      <selection activeCell="U10" sqref="U10:AE14"/>
    </sheetView>
  </sheetViews>
  <sheetFormatPr defaultColWidth="12.5703125" defaultRowHeight="15" x14ac:dyDescent="0.25"/>
  <cols>
    <col min="2" max="2" width="27" bestFit="1" customWidth="1"/>
    <col min="3" max="3" width="7" bestFit="1" customWidth="1"/>
    <col min="4" max="4" width="12.5703125" customWidth="1"/>
    <col min="5" max="5" width="9.7109375" customWidth="1"/>
    <col min="6" max="6" width="9.28515625" customWidth="1"/>
    <col min="7" max="7" width="19.42578125" customWidth="1"/>
    <col min="12" max="12" width="3.140625" customWidth="1"/>
    <col min="18" max="19" width="13.7109375" bestFit="1" customWidth="1"/>
    <col min="20" max="20" width="1.42578125" customWidth="1"/>
    <col min="26" max="26" width="2.140625" customWidth="1"/>
    <col min="30" max="31" width="13.7109375" bestFit="1" customWidth="1"/>
  </cols>
  <sheetData>
    <row r="1" spans="1:31" x14ac:dyDescent="0.25">
      <c r="A1" t="s">
        <v>70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28114</v>
      </c>
      <c r="D4" s="6">
        <v>30173</v>
      </c>
      <c r="E4" s="6">
        <v>38074</v>
      </c>
      <c r="F4" s="6">
        <v>51010</v>
      </c>
      <c r="G4" s="6">
        <v>25964</v>
      </c>
      <c r="H4" s="6">
        <v>20063</v>
      </c>
      <c r="I4" s="6">
        <v>22616</v>
      </c>
      <c r="J4" s="6">
        <v>112663</v>
      </c>
      <c r="K4" s="6">
        <v>244785</v>
      </c>
      <c r="M4" t="s">
        <v>13</v>
      </c>
    </row>
    <row r="5" spans="1:31" x14ac:dyDescent="0.25">
      <c r="B5" t="s">
        <v>15</v>
      </c>
      <c r="C5" s="27">
        <v>4.8499999999999996</v>
      </c>
      <c r="D5" s="7">
        <v>4.8499999999999996</v>
      </c>
      <c r="E5" s="7">
        <v>4.8499999999999996</v>
      </c>
      <c r="F5" s="7">
        <v>4.8499999999999996</v>
      </c>
      <c r="G5" s="7">
        <v>4.17</v>
      </c>
      <c r="H5" s="7">
        <v>2.5499999999999998</v>
      </c>
      <c r="I5" s="7">
        <v>2.2000000000000002</v>
      </c>
      <c r="J5" s="6"/>
      <c r="K5" s="6"/>
      <c r="N5" t="s">
        <v>16</v>
      </c>
      <c r="O5" s="8">
        <v>71801.093246239368</v>
      </c>
      <c r="P5" s="8">
        <v>374519.43591942178</v>
      </c>
      <c r="Q5" s="8">
        <v>656267.92157363635</v>
      </c>
      <c r="R5" s="8">
        <v>2117434.0758245238</v>
      </c>
      <c r="S5" s="8">
        <v>5451066.4519858453</v>
      </c>
      <c r="T5" s="15"/>
      <c r="U5" s="8">
        <v>123398.00733718094</v>
      </c>
      <c r="V5" s="8">
        <v>212437.83417435765</v>
      </c>
      <c r="W5" s="8">
        <v>361815.44202176068</v>
      </c>
      <c r="X5" s="8">
        <v>1673313.3458180595</v>
      </c>
      <c r="Y5" s="8">
        <v>2860131.521093111</v>
      </c>
      <c r="Z5" s="15"/>
      <c r="AA5" s="8">
        <v>195199.10058342031</v>
      </c>
      <c r="AB5" s="8">
        <v>586957.27009377943</v>
      </c>
      <c r="AC5" s="8">
        <v>1018083.363595397</v>
      </c>
      <c r="AD5" s="8">
        <v>3790747.4216425833</v>
      </c>
      <c r="AE5" s="8">
        <v>8311197.9730789559</v>
      </c>
    </row>
    <row r="6" spans="1:31" x14ac:dyDescent="0.25">
      <c r="B6" t="s">
        <v>17</v>
      </c>
      <c r="C6" s="23">
        <v>79</v>
      </c>
      <c r="D6" s="6">
        <v>84</v>
      </c>
      <c r="E6" s="6">
        <v>106</v>
      </c>
      <c r="F6" s="6">
        <v>143</v>
      </c>
      <c r="G6" s="6">
        <v>62</v>
      </c>
      <c r="H6" s="6">
        <v>26</v>
      </c>
      <c r="I6" s="6">
        <v>29</v>
      </c>
      <c r="J6" s="6">
        <v>644</v>
      </c>
      <c r="K6" s="6">
        <v>999</v>
      </c>
      <c r="N6" t="s">
        <v>18</v>
      </c>
      <c r="O6" s="8">
        <v>168602.39345335832</v>
      </c>
      <c r="P6" s="8">
        <v>384607.09332060814</v>
      </c>
      <c r="Q6" s="8">
        <v>678406.14110731031</v>
      </c>
      <c r="R6" s="8">
        <v>3369620.3917249832</v>
      </c>
      <c r="S6" s="8">
        <v>4975888.5244805608</v>
      </c>
      <c r="T6" s="15"/>
      <c r="U6" s="8">
        <v>648018.52023147279</v>
      </c>
      <c r="V6" s="8">
        <v>1077711.3261337546</v>
      </c>
      <c r="W6" s="8">
        <v>1947993.6819383942</v>
      </c>
      <c r="X6" s="8">
        <v>8490247.1528342385</v>
      </c>
      <c r="Y6" s="8">
        <v>15067580.57655588</v>
      </c>
      <c r="Z6" s="15"/>
      <c r="AA6" s="8">
        <v>816620.91368483112</v>
      </c>
      <c r="AB6" s="8">
        <v>1462318.4194543627</v>
      </c>
      <c r="AC6" s="8">
        <v>2626399.8230457045</v>
      </c>
      <c r="AD6" s="8">
        <v>11859867.544559222</v>
      </c>
      <c r="AE6" s="8">
        <v>20043469.101036441</v>
      </c>
    </row>
    <row r="7" spans="1:31" x14ac:dyDescent="0.25">
      <c r="B7" t="s">
        <v>19</v>
      </c>
      <c r="C7" s="28">
        <v>611.73402868318124</v>
      </c>
      <c r="D7" s="9">
        <v>649.2829204693611</v>
      </c>
      <c r="E7" s="9">
        <v>819.03520208604948</v>
      </c>
      <c r="F7" s="9">
        <v>1097.522816166884</v>
      </c>
      <c r="G7" s="9">
        <v>476.86729514140683</v>
      </c>
      <c r="H7" s="9">
        <v>288.469905728789</v>
      </c>
      <c r="I7" s="9">
        <v>323.06018854242205</v>
      </c>
      <c r="J7" s="9">
        <v>3931.5099939207312</v>
      </c>
      <c r="K7" s="9">
        <v>6755.6842108248793</v>
      </c>
      <c r="N7" t="s">
        <v>20</v>
      </c>
      <c r="O7" s="8">
        <v>-52550.08898743894</v>
      </c>
      <c r="P7" s="8">
        <v>20876.875704839593</v>
      </c>
      <c r="Q7" s="8">
        <v>-481621.99084275216</v>
      </c>
      <c r="R7" s="8">
        <v>2470779.3482516799</v>
      </c>
      <c r="S7" s="8">
        <v>-3019069.7753723189</v>
      </c>
      <c r="T7" s="15"/>
      <c r="U7" s="8">
        <v>1164962.9484923591</v>
      </c>
      <c r="V7" s="8">
        <v>1937380.5216765634</v>
      </c>
      <c r="W7" s="8">
        <v>3501901.0698922412</v>
      </c>
      <c r="X7" s="8">
        <v>15262786.864895711</v>
      </c>
      <c r="Y7" s="8">
        <v>27086852.297911905</v>
      </c>
      <c r="Z7" s="15"/>
      <c r="AA7" s="8">
        <v>1112412.8595049202</v>
      </c>
      <c r="AB7" s="8">
        <v>1958257.397381403</v>
      </c>
      <c r="AC7" s="8">
        <v>3020279.079049489</v>
      </c>
      <c r="AD7" s="8">
        <v>17733566.213147391</v>
      </c>
      <c r="AE7" s="8">
        <v>24067782.522539586</v>
      </c>
    </row>
    <row r="8" spans="1:31" x14ac:dyDescent="0.25">
      <c r="B8" t="s">
        <v>21</v>
      </c>
      <c r="C8" s="23">
        <v>904</v>
      </c>
      <c r="D8" s="6">
        <v>965</v>
      </c>
      <c r="E8" s="6">
        <v>1218</v>
      </c>
      <c r="F8" s="6">
        <v>1631</v>
      </c>
      <c r="G8" s="6">
        <v>628</v>
      </c>
      <c r="H8" s="6">
        <v>228</v>
      </c>
      <c r="I8" s="6">
        <v>199</v>
      </c>
      <c r="J8" s="6">
        <v>7582</v>
      </c>
      <c r="K8" s="6">
        <v>12429</v>
      </c>
      <c r="N8" t="s">
        <v>22</v>
      </c>
      <c r="O8" s="8">
        <v>244723.20886443258</v>
      </c>
      <c r="P8" s="8">
        <v>825663.11717131396</v>
      </c>
      <c r="Q8" s="8">
        <v>834862.71727610566</v>
      </c>
      <c r="R8" s="8">
        <v>6431067.9922823245</v>
      </c>
      <c r="S8" s="8">
        <v>7690112.6150949169</v>
      </c>
      <c r="T8" s="15"/>
      <c r="U8" s="8">
        <v>413074.48286646866</v>
      </c>
      <c r="V8" s="8">
        <v>673812.52304344776</v>
      </c>
      <c r="W8" s="8">
        <v>1224210.8620653753</v>
      </c>
      <c r="X8" s="8">
        <v>5368724.8028418412</v>
      </c>
      <c r="Y8" s="8">
        <v>9415422.2534684967</v>
      </c>
      <c r="Z8" s="15"/>
      <c r="AA8" s="8">
        <v>657797.69173090125</v>
      </c>
      <c r="AB8" s="8">
        <v>1499475.6402147617</v>
      </c>
      <c r="AC8" s="8">
        <v>2059073.579341481</v>
      </c>
      <c r="AD8" s="8">
        <v>11799792.795124166</v>
      </c>
      <c r="AE8" s="8">
        <v>17105534.868563414</v>
      </c>
    </row>
    <row r="9" spans="1:31" x14ac:dyDescent="0.25">
      <c r="B9" t="s">
        <v>23</v>
      </c>
      <c r="C9" s="23">
        <v>1453</v>
      </c>
      <c r="D9" s="6">
        <v>1414</v>
      </c>
      <c r="E9" s="6">
        <v>1760</v>
      </c>
      <c r="F9" s="6">
        <v>2371</v>
      </c>
      <c r="G9" s="6">
        <v>999</v>
      </c>
      <c r="H9" s="6">
        <v>537</v>
      </c>
      <c r="I9" s="6">
        <v>531</v>
      </c>
      <c r="J9" s="6">
        <v>8956</v>
      </c>
      <c r="K9" s="6">
        <v>15868</v>
      </c>
      <c r="M9" t="s">
        <v>24</v>
      </c>
      <c r="O9" s="8"/>
      <c r="P9" s="8"/>
      <c r="Q9" s="8"/>
      <c r="R9" s="8"/>
      <c r="S9" s="8"/>
      <c r="T9" s="15"/>
      <c r="U9" s="8"/>
      <c r="V9" s="8"/>
      <c r="W9" s="8"/>
      <c r="X9" s="8"/>
      <c r="Y9" s="8"/>
      <c r="Z9" s="15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2357</v>
      </c>
      <c r="D10" s="6">
        <v>2379</v>
      </c>
      <c r="E10" s="6">
        <v>2978</v>
      </c>
      <c r="F10" s="6">
        <v>4002</v>
      </c>
      <c r="G10" s="6">
        <v>1627</v>
      </c>
      <c r="H10" s="6">
        <v>765</v>
      </c>
      <c r="I10" s="6">
        <v>730</v>
      </c>
      <c r="J10" s="6">
        <v>16538</v>
      </c>
      <c r="K10" s="6">
        <v>28297</v>
      </c>
      <c r="N10" t="s">
        <v>26</v>
      </c>
      <c r="O10" s="8">
        <v>909541.60920511011</v>
      </c>
      <c r="P10" s="8">
        <v>1247966.1587321921</v>
      </c>
      <c r="Q10" s="8">
        <v>1696219.42483248</v>
      </c>
      <c r="R10" s="8">
        <v>10828989.20987463</v>
      </c>
      <c r="S10" s="8">
        <v>14882854.821643574</v>
      </c>
      <c r="T10" s="15"/>
      <c r="U10" s="20">
        <v>311852.9481393256</v>
      </c>
      <c r="V10" s="20">
        <v>557307.85241022322</v>
      </c>
      <c r="W10" s="20">
        <v>999710.94840814348</v>
      </c>
      <c r="X10" s="20">
        <v>4312177.0750617255</v>
      </c>
      <c r="Y10" s="20">
        <v>7736469.7092681918</v>
      </c>
      <c r="Z10" s="182"/>
      <c r="AA10" s="20">
        <v>1221394.5573444357</v>
      </c>
      <c r="AB10" s="20">
        <v>1805274.0111424155</v>
      </c>
      <c r="AC10" s="20">
        <v>2695930.3732406236</v>
      </c>
      <c r="AD10" s="20">
        <v>15141166.284936355</v>
      </c>
      <c r="AE10" s="20">
        <v>22619324.530911766</v>
      </c>
    </row>
    <row r="11" spans="1:31" x14ac:dyDescent="0.25">
      <c r="B11" t="s">
        <v>62</v>
      </c>
      <c r="C11" s="28">
        <v>83.8372341182329</v>
      </c>
      <c r="D11" s="6">
        <v>78.845325290822927</v>
      </c>
      <c r="E11" s="6">
        <v>78.216105478804437</v>
      </c>
      <c r="F11" s="6">
        <v>78.455204861791813</v>
      </c>
      <c r="G11" s="6">
        <v>62.663688183638889</v>
      </c>
      <c r="H11" s="6">
        <v>38.129890843841899</v>
      </c>
      <c r="I11" s="6">
        <v>32.2780332507959</v>
      </c>
      <c r="N11" t="s">
        <v>27</v>
      </c>
      <c r="O11" s="8">
        <v>276625.39569237549</v>
      </c>
      <c r="P11" s="8">
        <v>435890.35131918825</v>
      </c>
      <c r="Q11" s="8">
        <v>618732.2675757762</v>
      </c>
      <c r="R11" s="8">
        <v>3563387.9916952681</v>
      </c>
      <c r="S11" s="8">
        <v>5443595.5850138962</v>
      </c>
      <c r="T11" s="15"/>
      <c r="U11" s="20">
        <v>666813.79563202604</v>
      </c>
      <c r="V11" s="20">
        <v>1179210.3079695089</v>
      </c>
      <c r="W11" s="20">
        <v>2102538.4098656825</v>
      </c>
      <c r="X11" s="20">
        <v>9160230.8711865116</v>
      </c>
      <c r="Y11" s="20">
        <v>16310819.312008612</v>
      </c>
      <c r="Z11" s="182"/>
      <c r="AA11" s="20">
        <v>943439.19132440153</v>
      </c>
      <c r="AB11" s="20">
        <v>1615100.6592886972</v>
      </c>
      <c r="AC11" s="20">
        <v>2721270.6774414587</v>
      </c>
      <c r="AD11" s="20">
        <v>12723618.86288178</v>
      </c>
      <c r="AE11" s="20">
        <v>21754414.897022508</v>
      </c>
    </row>
    <row r="12" spans="1:31" x14ac:dyDescent="0.25">
      <c r="B12" t="s">
        <v>63</v>
      </c>
      <c r="C12" s="23">
        <v>280</v>
      </c>
      <c r="D12">
        <v>279.70999999999998</v>
      </c>
      <c r="E12">
        <v>279.70999999999998</v>
      </c>
      <c r="F12">
        <v>279.70999999999998</v>
      </c>
      <c r="G12" s="9">
        <v>238.8</v>
      </c>
      <c r="H12" s="30">
        <v>128.53</v>
      </c>
      <c r="I12" s="30">
        <v>127.77</v>
      </c>
      <c r="N12" t="s">
        <v>30</v>
      </c>
      <c r="O12" s="8">
        <v>64790.595831119921</v>
      </c>
      <c r="P12" s="8">
        <v>-1961.2862329851487</v>
      </c>
      <c r="Q12" s="8">
        <v>-11122.851093788398</v>
      </c>
      <c r="R12" s="8">
        <v>175270.13994889334</v>
      </c>
      <c r="S12" s="8">
        <v>-106775.63479614211</v>
      </c>
      <c r="T12" s="15"/>
      <c r="U12" s="10">
        <v>111985.57439036958</v>
      </c>
      <c r="V12" s="10">
        <v>147589.38589862562</v>
      </c>
      <c r="W12" s="10">
        <v>199119.42820428859</v>
      </c>
      <c r="X12" s="10">
        <v>1304336.1573819388</v>
      </c>
      <c r="Y12" s="10">
        <v>1741696.9278494054</v>
      </c>
      <c r="Z12" s="182"/>
      <c r="AA12" s="10">
        <v>176776.1702214895</v>
      </c>
      <c r="AB12" s="10">
        <v>145628.09966564047</v>
      </c>
      <c r="AC12" s="10">
        <v>187996.57711050019</v>
      </c>
      <c r="AD12" s="10">
        <v>1479606.2973308321</v>
      </c>
      <c r="AE12" s="10">
        <v>1634921.2930532633</v>
      </c>
    </row>
    <row r="13" spans="1:31" x14ac:dyDescent="0.25">
      <c r="A13" t="s">
        <v>28</v>
      </c>
      <c r="B13" t="s">
        <v>29</v>
      </c>
      <c r="C13" s="23">
        <v>255</v>
      </c>
      <c r="D13" s="6">
        <v>261.0888740333358</v>
      </c>
      <c r="E13" s="6">
        <v>276.95475603966213</v>
      </c>
      <c r="F13" s="6">
        <v>293.78477798787856</v>
      </c>
      <c r="G13" s="6">
        <v>239.77549656122676</v>
      </c>
      <c r="H13" s="6">
        <v>149.87638752617318</v>
      </c>
      <c r="I13" s="6">
        <v>143.41000986522576</v>
      </c>
      <c r="J13" s="6">
        <v>974.32134479010324</v>
      </c>
      <c r="K13" s="6">
        <v>1435.4646839917918</v>
      </c>
      <c r="N13" t="s">
        <v>58</v>
      </c>
      <c r="O13" s="8">
        <v>17905.789019089207</v>
      </c>
      <c r="P13" s="8">
        <v>101048.48290672284</v>
      </c>
      <c r="Q13" s="8">
        <v>270358.01550206437</v>
      </c>
      <c r="R13" s="8">
        <v>545614.50317958242</v>
      </c>
      <c r="S13" s="8">
        <v>1823986.94965267</v>
      </c>
      <c r="T13" s="15"/>
      <c r="U13" s="10">
        <v>3911.7966212877618</v>
      </c>
      <c r="V13" s="10">
        <v>11785.299292236254</v>
      </c>
      <c r="W13" s="10">
        <v>23810.168298614488</v>
      </c>
      <c r="X13" s="10">
        <v>77054.905483035473</v>
      </c>
      <c r="Y13" s="10">
        <v>178043.6222811678</v>
      </c>
      <c r="Z13" s="182"/>
      <c r="AA13" s="10">
        <v>21817.585640376969</v>
      </c>
      <c r="AB13" s="10">
        <v>112833.7821989591</v>
      </c>
      <c r="AC13" s="10">
        <v>294168.18380067887</v>
      </c>
      <c r="AD13" s="10">
        <v>622669.40866261791</v>
      </c>
      <c r="AE13" s="10">
        <v>2002030.5719338378</v>
      </c>
    </row>
    <row r="14" spans="1:31" x14ac:dyDescent="0.25">
      <c r="B14" t="s">
        <v>31</v>
      </c>
      <c r="C14" s="28">
        <v>60</v>
      </c>
      <c r="D14" s="6">
        <v>61.432676243137834</v>
      </c>
      <c r="E14" s="6">
        <v>65.165824950508721</v>
      </c>
      <c r="F14" s="6">
        <v>69.125830114794923</v>
      </c>
      <c r="G14" s="6">
        <v>49.412558212911641</v>
      </c>
      <c r="H14" s="6">
        <v>19.939437046374234</v>
      </c>
      <c r="I14" s="6">
        <v>8.6046005919135453</v>
      </c>
      <c r="J14" s="6">
        <v>344.27434295771025</v>
      </c>
      <c r="K14" s="6">
        <v>540.58383519967174</v>
      </c>
      <c r="N14" t="s">
        <v>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5"/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82"/>
      <c r="AA14" s="10">
        <v>0</v>
      </c>
      <c r="AB14" s="10">
        <v>0</v>
      </c>
      <c r="AC14" s="10">
        <v>0</v>
      </c>
      <c r="AD14" s="10">
        <v>0</v>
      </c>
      <c r="AE14" s="10">
        <v>0</v>
      </c>
    </row>
    <row r="15" spans="1:31" x14ac:dyDescent="0.25">
      <c r="A15" t="s">
        <v>33</v>
      </c>
      <c r="B15" t="s">
        <v>34</v>
      </c>
      <c r="C15" s="28">
        <v>42</v>
      </c>
      <c r="D15" s="20">
        <v>69</v>
      </c>
      <c r="E15" s="20">
        <v>93</v>
      </c>
      <c r="F15" s="20">
        <v>120</v>
      </c>
      <c r="G15" s="20">
        <v>34.5</v>
      </c>
      <c r="H15" s="20">
        <v>16.371818181818185</v>
      </c>
      <c r="I15" s="20">
        <v>14.490000000000006</v>
      </c>
      <c r="J15" s="20">
        <v>555.64090909090908</v>
      </c>
      <c r="K15" s="20">
        <v>910.69090909090903</v>
      </c>
      <c r="M15" t="s">
        <v>37</v>
      </c>
      <c r="O15" s="8">
        <v>15742493.307400992</v>
      </c>
      <c r="P15" s="8">
        <v>12866964.125316419</v>
      </c>
      <c r="Q15" s="8">
        <v>14810805.00683875</v>
      </c>
      <c r="R15" s="8">
        <v>130994532.74006447</v>
      </c>
      <c r="S15" s="8">
        <v>138961960.77573141</v>
      </c>
      <c r="T15" s="15"/>
      <c r="U15" s="8"/>
      <c r="V15" s="8"/>
      <c r="W15" s="8"/>
      <c r="X15" s="8"/>
      <c r="Y15" s="8"/>
      <c r="Z15" s="15"/>
      <c r="AA15" s="10">
        <v>15742493.307400992</v>
      </c>
      <c r="AB15" s="10">
        <v>12866964.125316419</v>
      </c>
      <c r="AC15" s="10">
        <v>14810805.00683875</v>
      </c>
      <c r="AD15" s="10">
        <v>130994532.74006447</v>
      </c>
      <c r="AE15" s="10">
        <v>138961960.77573141</v>
      </c>
    </row>
    <row r="16" spans="1:31" x14ac:dyDescent="0.25">
      <c r="B16" t="s">
        <v>36</v>
      </c>
      <c r="C16" s="28">
        <v>14</v>
      </c>
      <c r="D16" s="20">
        <v>24</v>
      </c>
      <c r="E16" s="20">
        <v>56</v>
      </c>
      <c r="F16" s="20">
        <v>84</v>
      </c>
      <c r="G16" s="20">
        <v>5.3076923076923084</v>
      </c>
      <c r="H16" s="20">
        <v>3.4266596194503181</v>
      </c>
      <c r="I16" s="20">
        <v>4.597788461538463</v>
      </c>
      <c r="J16" s="20">
        <v>356.3282403642869</v>
      </c>
      <c r="K16" s="20">
        <v>659.87775959505609</v>
      </c>
      <c r="O16" s="12"/>
      <c r="P16" s="12"/>
      <c r="Q16" s="12"/>
      <c r="R16" s="12"/>
      <c r="S16" s="12"/>
      <c r="U16" s="12"/>
      <c r="V16" s="12"/>
      <c r="W16" s="12"/>
      <c r="X16" s="12"/>
      <c r="Y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71</v>
      </c>
      <c r="D17" s="20">
        <v>81.969189368416025</v>
      </c>
      <c r="E17" s="20">
        <v>116.25369691197459</v>
      </c>
      <c r="F17" s="20">
        <v>146.91802619122214</v>
      </c>
      <c r="G17" s="20">
        <v>52.50186198598486</v>
      </c>
      <c r="H17" s="20">
        <v>22.418822476669501</v>
      </c>
      <c r="I17" s="20">
        <v>12.667157064798548</v>
      </c>
      <c r="J17" s="20">
        <v>672.19977589002428</v>
      </c>
      <c r="K17" s="20">
        <v>1151.7942328435902</v>
      </c>
      <c r="M17" t="s">
        <v>40</v>
      </c>
      <c r="O17" s="8">
        <v>1701439.9963242861</v>
      </c>
      <c r="P17" s="8">
        <v>3388610.2288413015</v>
      </c>
      <c r="Q17" s="8">
        <v>4262101.6459308323</v>
      </c>
      <c r="R17" s="8">
        <v>29502163.652781889</v>
      </c>
      <c r="S17" s="8">
        <v>37141659.537703007</v>
      </c>
      <c r="T17" s="15"/>
      <c r="U17" s="8">
        <v>3444018.0737104905</v>
      </c>
      <c r="V17" s="8">
        <v>5797235.0505987173</v>
      </c>
      <c r="W17" s="8">
        <v>10361100.010694502</v>
      </c>
      <c r="X17" s="8">
        <v>45648871.17550306</v>
      </c>
      <c r="Y17" s="8">
        <v>80397016.220436767</v>
      </c>
      <c r="Z17" s="15"/>
      <c r="AA17" s="8">
        <v>5145458.0700347768</v>
      </c>
      <c r="AB17" s="8">
        <v>9185845.2794400193</v>
      </c>
      <c r="AC17" s="8">
        <v>14623201.656625334</v>
      </c>
      <c r="AD17" s="8">
        <v>75151034.828284934</v>
      </c>
      <c r="AE17" s="8">
        <v>117538675.75813979</v>
      </c>
    </row>
    <row r="18" spans="1:31" x14ac:dyDescent="0.25">
      <c r="A18" t="s">
        <v>41</v>
      </c>
      <c r="C18" s="28">
        <v>3118.7340286831814</v>
      </c>
      <c r="D18" s="6">
        <v>3194.2521098377774</v>
      </c>
      <c r="E18" s="6">
        <v>4019.2888989980243</v>
      </c>
      <c r="F18" s="6">
        <v>5389.4408423581062</v>
      </c>
      <c r="G18" s="6">
        <v>2218.3691571273916</v>
      </c>
      <c r="H18" s="6">
        <v>1101.8887282054584</v>
      </c>
      <c r="I18" s="6">
        <v>1094.7273456072207</v>
      </c>
      <c r="J18" s="6">
        <v>21785.709769810757</v>
      </c>
      <c r="K18" s="6">
        <v>37203.478443668471</v>
      </c>
      <c r="N18" t="s">
        <v>42</v>
      </c>
      <c r="O18" s="20">
        <v>840951</v>
      </c>
      <c r="P18" s="20">
        <v>991274</v>
      </c>
      <c r="Q18" s="20">
        <v>1114571</v>
      </c>
      <c r="R18" s="20">
        <v>9285389</v>
      </c>
      <c r="S18" s="20">
        <v>10568175</v>
      </c>
      <c r="U18" s="13">
        <v>849416</v>
      </c>
      <c r="V18" s="13">
        <v>1095449</v>
      </c>
      <c r="W18" s="13">
        <v>1433812</v>
      </c>
      <c r="X18" s="13">
        <v>9792086</v>
      </c>
      <c r="Y18" s="13">
        <v>12726845</v>
      </c>
      <c r="Z18" s="14"/>
      <c r="AA18" s="13">
        <v>840951</v>
      </c>
      <c r="AB18" s="13">
        <v>991274</v>
      </c>
      <c r="AC18" s="13">
        <v>1114571</v>
      </c>
      <c r="AD18" s="13">
        <v>9285389</v>
      </c>
      <c r="AE18" s="13">
        <v>10568175</v>
      </c>
    </row>
    <row r="19" spans="1:31" x14ac:dyDescent="0.25">
      <c r="D19" s="18">
        <v>0.95945945945945943</v>
      </c>
      <c r="E19" s="18">
        <v>0.95945945945945943</v>
      </c>
      <c r="F19" s="18">
        <v>0.95945945945945932</v>
      </c>
      <c r="G19" s="18">
        <v>0.95945945945945932</v>
      </c>
      <c r="H19" s="18">
        <v>0.95945945945945932</v>
      </c>
      <c r="I19" s="18">
        <v>0.95945945945945943</v>
      </c>
      <c r="J19" s="18">
        <v>0.95945945945945943</v>
      </c>
      <c r="K19" s="18">
        <v>0.95945945945945954</v>
      </c>
      <c r="N19" t="s">
        <v>43</v>
      </c>
      <c r="O19" s="21">
        <v>2.0232332161140021</v>
      </c>
      <c r="P19" s="21">
        <v>3.4184395321992724</v>
      </c>
      <c r="Q19" s="21">
        <v>3.8239839776298075</v>
      </c>
      <c r="R19" s="21">
        <v>3.1772673878048501</v>
      </c>
      <c r="S19" s="21">
        <v>3.5144818795774113</v>
      </c>
      <c r="T19" s="15"/>
      <c r="U19" s="15">
        <v>4.0545716983321372</v>
      </c>
      <c r="V19" s="15">
        <v>5.2921085788555349</v>
      </c>
      <c r="W19" s="15">
        <v>7.2262611909333314</v>
      </c>
      <c r="X19" s="15">
        <v>4.6618127307606425</v>
      </c>
      <c r="Y19" s="15">
        <v>6.3171207176984367</v>
      </c>
      <c r="Z19" s="15"/>
      <c r="AA19" s="15">
        <v>6.1186181716113976</v>
      </c>
      <c r="AB19" s="15">
        <v>9.2667065608903485</v>
      </c>
      <c r="AC19" s="15">
        <v>13.120027038766786</v>
      </c>
      <c r="AD19" s="15">
        <v>8.0934718866689312</v>
      </c>
      <c r="AE19" s="15">
        <v>11.121946386972187</v>
      </c>
    </row>
    <row r="20" spans="1:31" x14ac:dyDescent="0.25">
      <c r="M20" t="s">
        <v>44</v>
      </c>
      <c r="O20" s="8">
        <v>17443933.30372528</v>
      </c>
      <c r="P20" s="8">
        <v>16255574.35415772</v>
      </c>
      <c r="Q20" s="8">
        <v>19072906.65276958</v>
      </c>
      <c r="R20" s="8">
        <v>160496696.39284635</v>
      </c>
      <c r="S20" s="8">
        <v>176103620.31343442</v>
      </c>
      <c r="T20" s="15"/>
      <c r="U20" s="8">
        <v>3444018.0737104905</v>
      </c>
      <c r="V20" s="8">
        <v>5797235.0505987173</v>
      </c>
      <c r="W20" s="8">
        <v>10361100.010694502</v>
      </c>
      <c r="X20" s="8">
        <v>45648871.17550306</v>
      </c>
      <c r="Y20" s="8">
        <v>80397016.220436767</v>
      </c>
      <c r="Z20" s="15"/>
      <c r="AA20" s="8">
        <v>20887951.37743577</v>
      </c>
      <c r="AB20" s="8">
        <v>22052809.404756438</v>
      </c>
      <c r="AC20" s="8">
        <v>29434006.663464084</v>
      </c>
      <c r="AD20" s="8">
        <v>206145567.56834942</v>
      </c>
      <c r="AE20" s="8">
        <v>256500636.5338712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8">
        <v>20.743103110318295</v>
      </c>
      <c r="P21" s="8">
        <v>16.398669141082809</v>
      </c>
      <c r="Q21" s="8">
        <v>17.112329903406405</v>
      </c>
      <c r="R21" s="8">
        <v>17.284865113658281</v>
      </c>
      <c r="S21" s="8">
        <v>16.663579124440542</v>
      </c>
      <c r="T21" s="15"/>
      <c r="U21" s="15">
        <v>4.0545716983321372</v>
      </c>
      <c r="V21" s="15">
        <v>5.2921085788555349</v>
      </c>
      <c r="W21" s="15">
        <v>7.2262611909333314</v>
      </c>
      <c r="X21" s="15">
        <v>4.6618127307606425</v>
      </c>
      <c r="Y21" s="15">
        <v>6.3171207176984367</v>
      </c>
      <c r="Z21" s="15"/>
      <c r="AA21" s="15">
        <v>24.838488065815689</v>
      </c>
      <c r="AB21" s="15">
        <v>22.246936169773885</v>
      </c>
      <c r="AC21" s="15">
        <v>26.408372964543386</v>
      </c>
      <c r="AD21" s="15">
        <v>22.201069612522364</v>
      </c>
      <c r="AE21" s="15">
        <v>24.271043631835319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0.26190476190476192</v>
      </c>
      <c r="E23" s="18">
        <v>0.75471698113207553</v>
      </c>
      <c r="F23" s="18">
        <v>0.79720279720279719</v>
      </c>
      <c r="G23" s="18">
        <v>0.21518987341772153</v>
      </c>
      <c r="H23" s="18">
        <v>0.67088607594936711</v>
      </c>
      <c r="I23" s="18">
        <v>0.63291139240506333</v>
      </c>
      <c r="M23" t="s">
        <v>45</v>
      </c>
      <c r="N23" t="s">
        <v>47</v>
      </c>
    </row>
    <row r="24" spans="1:31" x14ac:dyDescent="0.25">
      <c r="B24" t="s">
        <v>19</v>
      </c>
      <c r="D24" s="18">
        <v>0.26554776029425892</v>
      </c>
      <c r="E24" s="18">
        <v>0.64779303136902067</v>
      </c>
      <c r="F24" s="18">
        <v>0.70564603871223841</v>
      </c>
      <c r="G24" s="18">
        <v>0.22046629289544112</v>
      </c>
      <c r="H24" s="18">
        <v>0.52843900747233341</v>
      </c>
      <c r="I24" s="18">
        <v>0.47189436357195713</v>
      </c>
      <c r="N24" t="s">
        <v>48</v>
      </c>
      <c r="O24" s="18">
        <v>4.2200191250561403E-2</v>
      </c>
      <c r="P24" s="18">
        <v>0.11052301994835347</v>
      </c>
      <c r="Q24" s="18">
        <v>0.15397753880417112</v>
      </c>
      <c r="R24" s="18">
        <v>7.1772162230035685E-2</v>
      </c>
      <c r="S24" s="18">
        <v>0.14676421354981173</v>
      </c>
      <c r="T24" s="18"/>
      <c r="U24" s="18">
        <v>3.5829663113305127E-2</v>
      </c>
      <c r="V24" s="18">
        <v>3.6644681873373039E-2</v>
      </c>
      <c r="W24" s="18">
        <v>3.4920562647624546E-2</v>
      </c>
      <c r="X24" s="18">
        <v>3.6656182348623417E-2</v>
      </c>
      <c r="Y24" s="18">
        <v>3.5575095389747451E-2</v>
      </c>
      <c r="Z24" s="18"/>
      <c r="AA24" s="18">
        <v>3.7936194975562401E-2</v>
      </c>
      <c r="AB24" s="18">
        <v>6.3898013981089075E-2</v>
      </c>
      <c r="AC24" s="18">
        <v>6.9621098546099436E-2</v>
      </c>
      <c r="AD24" s="18">
        <v>5.0441719535921047E-2</v>
      </c>
      <c r="AE24" s="18">
        <v>7.0710325086365364E-2</v>
      </c>
    </row>
    <row r="25" spans="1:31" x14ac:dyDescent="0.25">
      <c r="B25" t="s">
        <v>49</v>
      </c>
      <c r="D25" s="18">
        <v>0.34922279792746114</v>
      </c>
      <c r="E25" s="18">
        <v>0.81280788177339902</v>
      </c>
      <c r="F25" s="18">
        <v>0.87798896382587366</v>
      </c>
      <c r="G25" s="18">
        <v>0.30530973451327431</v>
      </c>
      <c r="H25" s="18">
        <v>0.76373056994818656</v>
      </c>
      <c r="I25" s="18">
        <v>0.7937823834196891</v>
      </c>
      <c r="N25" t="s">
        <v>50</v>
      </c>
      <c r="O25" s="18">
        <v>9.9093940319728763E-2</v>
      </c>
      <c r="P25" s="18">
        <v>0.11349995052459025</v>
      </c>
      <c r="Q25" s="18">
        <v>0.15917174142362531</v>
      </c>
      <c r="R25" s="18">
        <v>0.11421604297850362</v>
      </c>
      <c r="S25" s="18">
        <v>0.13397054914655787</v>
      </c>
      <c r="T25" s="18"/>
      <c r="U25" s="18">
        <v>0.18815770021012562</v>
      </c>
      <c r="V25" s="18">
        <v>0.18590091944304596</v>
      </c>
      <c r="W25" s="18">
        <v>0.18801031550006442</v>
      </c>
      <c r="X25" s="18">
        <v>0.18599029798989711</v>
      </c>
      <c r="Y25" s="18">
        <v>0.18741467388842883</v>
      </c>
      <c r="Z25" s="18"/>
      <c r="AA25" s="18">
        <v>0.15870713599640932</v>
      </c>
      <c r="AB25" s="18">
        <v>0.15919258108204359</v>
      </c>
      <c r="AC25" s="18">
        <v>0.17960497876713349</v>
      </c>
      <c r="AD25" s="18">
        <v>0.15781376226765503</v>
      </c>
      <c r="AE25" s="18">
        <v>0.17052658600884732</v>
      </c>
    </row>
    <row r="26" spans="1:31" x14ac:dyDescent="0.25">
      <c r="B26" t="s">
        <v>51</v>
      </c>
      <c r="D26" s="18">
        <v>0.29349363507779347</v>
      </c>
      <c r="E26" s="18">
        <v>0.69488636363636369</v>
      </c>
      <c r="F26" s="18">
        <v>0.77604386334879794</v>
      </c>
      <c r="G26" s="18">
        <v>0.31245698554714385</v>
      </c>
      <c r="H26" s="18">
        <v>0.63041982105987615</v>
      </c>
      <c r="I26" s="18">
        <v>0.63454920853406749</v>
      </c>
      <c r="N26" t="s">
        <v>20</v>
      </c>
      <c r="O26" s="18">
        <v>-3.0885655151498596E-2</v>
      </c>
      <c r="P26" s="18">
        <v>6.1608961476747395E-3</v>
      </c>
      <c r="Q26" s="18">
        <v>-0.1130010569556858</v>
      </c>
      <c r="R26" s="18">
        <v>8.3749089637318835E-2</v>
      </c>
      <c r="S26" s="18">
        <v>-8.1285268696936377E-2</v>
      </c>
      <c r="T26" s="18"/>
      <c r="U26" s="18">
        <v>0.3382569207127476</v>
      </c>
      <c r="V26" s="18">
        <v>0.33419043816008076</v>
      </c>
      <c r="W26" s="18">
        <v>0.3379854519575774</v>
      </c>
      <c r="X26" s="18">
        <v>0.33435190119413749</v>
      </c>
      <c r="Y26" s="18">
        <v>0.33691365141765645</v>
      </c>
      <c r="Z26" s="18"/>
      <c r="AA26" s="18">
        <v>0.21619316382795861</v>
      </c>
      <c r="AB26" s="18">
        <v>0.21318205759076109</v>
      </c>
      <c r="AC26" s="18">
        <v>0.20654020576137586</v>
      </c>
      <c r="AD26" s="18">
        <v>0.23597234893261815</v>
      </c>
      <c r="AE26" s="18">
        <v>0.20476479224646058</v>
      </c>
    </row>
    <row r="27" spans="1:31" x14ac:dyDescent="0.25">
      <c r="B27" t="s">
        <v>52</v>
      </c>
      <c r="D27" s="18">
        <v>0.316099201345103</v>
      </c>
      <c r="E27" s="18">
        <v>0.74311618535930157</v>
      </c>
      <c r="F27" s="18">
        <v>0.81759120439780109</v>
      </c>
      <c r="G27" s="18">
        <v>0.30971574034789989</v>
      </c>
      <c r="H27" s="18">
        <v>0.67543487484089948</v>
      </c>
      <c r="I27" s="18">
        <v>0.69028425965210016</v>
      </c>
      <c r="N27" t="s">
        <v>53</v>
      </c>
      <c r="O27" s="18">
        <v>0.1438329940480543</v>
      </c>
      <c r="P27" s="18">
        <v>0.2436583322991504</v>
      </c>
      <c r="Q27" s="18">
        <v>0.19588052717446952</v>
      </c>
      <c r="R27" s="18">
        <v>0.21798631679937519</v>
      </c>
      <c r="S27" s="18">
        <v>0.20704816938210793</v>
      </c>
      <c r="T27" s="18"/>
      <c r="U27" s="18">
        <v>0.11993969660601507</v>
      </c>
      <c r="V27" s="18">
        <v>0.11622998156230682</v>
      </c>
      <c r="W27" s="18">
        <v>0.11815452614121778</v>
      </c>
      <c r="X27" s="18">
        <v>0.11760914705209415</v>
      </c>
      <c r="Y27" s="18">
        <v>0.11711158816706328</v>
      </c>
      <c r="Z27" s="18"/>
      <c r="AA27" s="18">
        <v>0.12784045322644236</v>
      </c>
      <c r="AB27" s="18">
        <v>0.16323763296676946</v>
      </c>
      <c r="AC27" s="18">
        <v>0.14080867020038504</v>
      </c>
      <c r="AD27" s="18">
        <v>0.15701437541194077</v>
      </c>
      <c r="AE27" s="18">
        <v>0.1455311178063772</v>
      </c>
    </row>
    <row r="28" spans="1:31" x14ac:dyDescent="0.25">
      <c r="B28" t="s">
        <v>28</v>
      </c>
      <c r="D28" s="18">
        <v>0.19566326530612227</v>
      </c>
      <c r="E28" s="18">
        <v>0.6940200317955374</v>
      </c>
      <c r="F28" s="18">
        <v>0.87552264359611776</v>
      </c>
      <c r="G28" s="18">
        <v>0.17645736311813931</v>
      </c>
      <c r="H28" s="18">
        <v>0.667676049227096</v>
      </c>
      <c r="I28" s="18">
        <v>0.85658999013477422</v>
      </c>
      <c r="N28" t="s">
        <v>54</v>
      </c>
      <c r="O28" s="18">
        <v>0.697154767408799</v>
      </c>
      <c r="P28" s="18">
        <v>0.49691655172367133</v>
      </c>
      <c r="Q28" s="18">
        <v>0.5431479314010299</v>
      </c>
      <c r="R28" s="18">
        <v>0.48784141295388611</v>
      </c>
      <c r="S28" s="18">
        <v>0.54726823355924137</v>
      </c>
      <c r="T28" s="18"/>
      <c r="U28" s="18">
        <v>0.28416422992721491</v>
      </c>
      <c r="V28" s="18">
        <v>0.2995424793411457</v>
      </c>
      <c r="W28" s="18">
        <v>0.29941312747408594</v>
      </c>
      <c r="X28" s="18">
        <v>0.29513123981646339</v>
      </c>
      <c r="Y28" s="18">
        <v>0.29910673494825579</v>
      </c>
      <c r="Z28" s="18"/>
      <c r="AA28" s="18">
        <v>0.42072711879162311</v>
      </c>
      <c r="AB28" s="18">
        <v>0.37235274124273332</v>
      </c>
      <c r="AC28" s="18">
        <v>0.37045246163501488</v>
      </c>
      <c r="AD28" s="18">
        <v>0.37078378510006277</v>
      </c>
      <c r="AE28" s="18">
        <v>0.37752458194477578</v>
      </c>
    </row>
    <row r="29" spans="1:31" x14ac:dyDescent="0.25">
      <c r="B29" t="s">
        <v>55</v>
      </c>
      <c r="D29" s="18">
        <v>0.77884615384615385</v>
      </c>
      <c r="E29" s="18">
        <v>0.93880964965267288</v>
      </c>
      <c r="F29" s="18">
        <v>0.94526442307692315</v>
      </c>
      <c r="G29" s="18">
        <v>0.62087912087912078</v>
      </c>
      <c r="H29" s="18">
        <v>0.75523859861069165</v>
      </c>
      <c r="I29" s="18">
        <v>0.67158653846153826</v>
      </c>
      <c r="N29" t="s">
        <v>28</v>
      </c>
      <c r="O29" s="18">
        <v>3.8079859396211793E-2</v>
      </c>
      <c r="P29" s="18">
        <v>-5.7878779220228856E-4</v>
      </c>
      <c r="Q29" s="18">
        <v>-2.6097104240598644E-3</v>
      </c>
      <c r="R29" s="18">
        <v>5.9409249440715633E-3</v>
      </c>
      <c r="S29" s="18">
        <v>-2.874821322610873E-3</v>
      </c>
      <c r="T29" s="18"/>
      <c r="U29" s="18">
        <v>3.2515965942571085E-2</v>
      </c>
      <c r="V29" s="18">
        <v>2.5458582343212584E-2</v>
      </c>
      <c r="W29" s="18">
        <v>1.9217981488332498E-2</v>
      </c>
      <c r="X29" s="18">
        <v>2.8573240121694307E-2</v>
      </c>
      <c r="Y29" s="18">
        <v>2.166370108902959E-2</v>
      </c>
      <c r="Z29" s="18"/>
      <c r="AA29" s="18">
        <v>3.4355769265902253E-2</v>
      </c>
      <c r="AB29" s="18">
        <v>1.5853532825290319E-2</v>
      </c>
      <c r="AC29" s="18">
        <v>1.2856047637510666E-2</v>
      </c>
      <c r="AD29" s="18">
        <v>1.9688435438202988E-2</v>
      </c>
      <c r="AE29" s="18">
        <v>1.3909645335952679E-2</v>
      </c>
    </row>
    <row r="30" spans="1:31" x14ac:dyDescent="0.25">
      <c r="B30" s="25" t="s">
        <v>68</v>
      </c>
      <c r="C30" s="26">
        <v>-3.8989966947105215E-2</v>
      </c>
      <c r="N30" t="s">
        <v>55</v>
      </c>
      <c r="O30" s="18">
        <v>1.0523902728143256E-2</v>
      </c>
      <c r="P30" s="18">
        <v>2.9820037148762097E-2</v>
      </c>
      <c r="Q30" s="18">
        <v>6.3433028576449835E-2</v>
      </c>
      <c r="R30" s="18">
        <v>1.8494050456808922E-2</v>
      </c>
      <c r="S30" s="18">
        <v>4.9108924381828331E-2</v>
      </c>
      <c r="T30" s="18"/>
      <c r="U30" s="18">
        <v>1.1358234880205782E-3</v>
      </c>
      <c r="V30" s="18">
        <v>2.0329172768351199E-3</v>
      </c>
      <c r="W30" s="18">
        <v>2.2980347910972919E-3</v>
      </c>
      <c r="X30" s="18">
        <v>1.6879914770901519E-3</v>
      </c>
      <c r="Y30" s="18">
        <v>2.2145550998186108E-3</v>
      </c>
      <c r="Z30" s="18"/>
      <c r="AA30" s="18">
        <v>4.2401639161019355E-3</v>
      </c>
      <c r="AB30" s="18">
        <v>1.2283440311313147E-2</v>
      </c>
      <c r="AC30" s="18">
        <v>2.0116537452480529E-2</v>
      </c>
      <c r="AD30" s="18">
        <v>8.2855733135994165E-3</v>
      </c>
      <c r="AE30" s="18">
        <v>1.7032951571220957E-2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8.1632653061224469E-2</v>
      </c>
      <c r="E32" s="18">
        <v>0.45884161850353028</v>
      </c>
      <c r="F32" s="18">
        <v>0.51185350429850118</v>
      </c>
      <c r="G32" s="18">
        <v>5.9703935054012704E-2</v>
      </c>
      <c r="H32" s="18">
        <v>0.41224946068167384</v>
      </c>
      <c r="I32" s="18">
        <v>0.43760780445009506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0.82395894428152494</v>
      </c>
      <c r="F33" s="18">
        <v>0.87924999999999998</v>
      </c>
      <c r="G33" s="18">
        <v>0.17857142857142858</v>
      </c>
      <c r="H33" s="18">
        <v>0.61019480519480518</v>
      </c>
      <c r="I33" s="18">
        <v>0.65499999999999992</v>
      </c>
      <c r="N33" t="s">
        <v>57</v>
      </c>
      <c r="O33" s="11">
        <v>17875.026154803774</v>
      </c>
      <c r="P33" s="11">
        <v>5571.9385077507523</v>
      </c>
      <c r="Q33" s="11">
        <v>4441.0195621195599</v>
      </c>
      <c r="R33" s="11">
        <v>7367.0630008691478</v>
      </c>
      <c r="S33" s="11">
        <v>4733.5256723395141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3997040.1029999997</v>
      </c>
      <c r="D38" s="19">
        <v>4078612.3499999996</v>
      </c>
      <c r="E38" s="30">
        <v>4807678.8999999994</v>
      </c>
      <c r="F38" s="19">
        <v>5405669.3499999996</v>
      </c>
      <c r="G38" s="30">
        <v>3506765.67</v>
      </c>
      <c r="H38" s="19">
        <v>2527748.6999999997</v>
      </c>
      <c r="I38" s="30">
        <v>2452056.2000000002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O6" workbookViewId="0">
      <selection activeCell="W22" sqref="W22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1.42578125" customWidth="1"/>
    <col min="4" max="4" width="10.28515625" customWidth="1"/>
    <col min="5" max="5" width="10.7109375" customWidth="1"/>
    <col min="6" max="6" width="10.5703125" customWidth="1"/>
    <col min="7" max="9" width="11.5703125" bestFit="1" customWidth="1"/>
    <col min="10" max="10" width="13.28515625" bestFit="1" customWidth="1"/>
    <col min="11" max="11" width="9.7109375" bestFit="1" customWidth="1"/>
    <col min="14" max="14" width="28.85546875" bestFit="1" customWidth="1"/>
    <col min="15" max="17" width="18" bestFit="1" customWidth="1"/>
    <col min="18" max="19" width="19" bestFit="1" customWidth="1"/>
    <col min="20" max="20" width="1.7109375" customWidth="1"/>
    <col min="21" max="23" width="18" bestFit="1" customWidth="1"/>
    <col min="24" max="25" width="19" bestFit="1" customWidth="1"/>
    <col min="26" max="26" width="1.5703125" customWidth="1"/>
    <col min="27" max="28" width="18" bestFit="1" customWidth="1"/>
    <col min="29" max="31" width="19" bestFit="1" customWidth="1"/>
  </cols>
  <sheetData>
    <row r="1" spans="1:31" x14ac:dyDescent="0.25">
      <c r="A1" t="s">
        <v>101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371943</v>
      </c>
      <c r="D4" s="6">
        <v>387599</v>
      </c>
      <c r="E4" s="6">
        <v>432502</v>
      </c>
      <c r="F4" s="6">
        <v>371803</v>
      </c>
      <c r="G4" s="6">
        <v>387600</v>
      </c>
      <c r="H4" s="6">
        <v>432512</v>
      </c>
      <c r="I4" s="6">
        <v>371940</v>
      </c>
      <c r="J4" s="6">
        <v>-71</v>
      </c>
      <c r="K4" s="6">
        <v>-420</v>
      </c>
      <c r="M4" t="s">
        <v>13</v>
      </c>
    </row>
    <row r="5" spans="1:31" x14ac:dyDescent="0.25">
      <c r="B5" t="s">
        <v>15</v>
      </c>
      <c r="C5" s="27">
        <v>2.0099999999999998</v>
      </c>
      <c r="D5" s="7">
        <v>2.0099999999999998</v>
      </c>
      <c r="E5" s="7">
        <v>2.0099999999999998</v>
      </c>
      <c r="F5" s="7">
        <v>2.0099999999999998</v>
      </c>
      <c r="G5" s="7">
        <v>2.0099999999999998</v>
      </c>
      <c r="H5" s="7">
        <v>2.0099999999999998</v>
      </c>
      <c r="I5" s="7">
        <v>2.0099999999999998</v>
      </c>
      <c r="J5" s="6"/>
      <c r="K5" s="6"/>
      <c r="N5" t="s">
        <v>16</v>
      </c>
      <c r="O5" s="8">
        <v>245135.51035780832</v>
      </c>
      <c r="P5" s="8">
        <v>321353.71773445606</v>
      </c>
      <c r="Q5" s="8">
        <v>550417.20627078414</v>
      </c>
      <c r="R5" s="8">
        <v>2993670.0885720253</v>
      </c>
      <c r="S5" s="8">
        <v>4166756.4536885023</v>
      </c>
      <c r="T5" s="8"/>
      <c r="U5" s="8">
        <v>16055186.015938818</v>
      </c>
      <c r="V5" s="8">
        <v>21437556.921615355</v>
      </c>
      <c r="W5" s="8">
        <v>31274395.824524336</v>
      </c>
      <c r="X5" s="8">
        <v>188458810.06007698</v>
      </c>
      <c r="Y5" s="8">
        <v>265550915.33451444</v>
      </c>
      <c r="Z5" s="8"/>
      <c r="AA5" s="8">
        <v>16300321.526296627</v>
      </c>
      <c r="AB5" s="8">
        <v>21758910.639349811</v>
      </c>
      <c r="AC5" s="8">
        <v>31824813.03079512</v>
      </c>
      <c r="AD5" s="8">
        <v>191452480.14864901</v>
      </c>
      <c r="AE5" s="8">
        <v>269717671.78820294</v>
      </c>
    </row>
    <row r="6" spans="1:31" x14ac:dyDescent="0.25">
      <c r="B6" t="s">
        <v>17</v>
      </c>
      <c r="C6" s="23">
        <v>261</v>
      </c>
      <c r="D6" s="6">
        <v>272</v>
      </c>
      <c r="E6" s="6">
        <v>303</v>
      </c>
      <c r="F6" s="6">
        <v>261</v>
      </c>
      <c r="G6" s="6">
        <v>231</v>
      </c>
      <c r="H6" s="6">
        <v>218</v>
      </c>
      <c r="I6" s="6">
        <v>184</v>
      </c>
      <c r="J6" s="6">
        <v>722</v>
      </c>
      <c r="K6" s="6">
        <v>819</v>
      </c>
      <c r="N6" t="s">
        <v>18</v>
      </c>
      <c r="O6" s="8">
        <v>3356692.7680459768</v>
      </c>
      <c r="P6" s="8">
        <v>28132923.325373724</v>
      </c>
      <c r="Q6" s="8">
        <v>47014304.558404878</v>
      </c>
      <c r="R6" s="8">
        <v>145615047.06739211</v>
      </c>
      <c r="S6" s="8">
        <v>400996807.02487588</v>
      </c>
      <c r="T6" s="8"/>
      <c r="U6" s="8">
        <v>46643492.751636997</v>
      </c>
      <c r="V6" s="8">
        <v>73672688.424011409</v>
      </c>
      <c r="W6" s="8">
        <v>90802423.557670787</v>
      </c>
      <c r="X6" s="8">
        <v>612236050.8292985</v>
      </c>
      <c r="Y6" s="8">
        <v>838825948.05346322</v>
      </c>
      <c r="Z6" s="8"/>
      <c r="AA6" s="8">
        <v>50000185.519682974</v>
      </c>
      <c r="AB6" s="8">
        <v>101805611.74938513</v>
      </c>
      <c r="AC6" s="8">
        <v>137816728.11607566</v>
      </c>
      <c r="AD6" s="8">
        <v>757851097.89669061</v>
      </c>
      <c r="AE6" s="8">
        <v>1239822755.0783391</v>
      </c>
    </row>
    <row r="7" spans="1:31" x14ac:dyDescent="0.25">
      <c r="B7" t="s">
        <v>19</v>
      </c>
      <c r="C7" s="28">
        <v>4193.5296973620325</v>
      </c>
      <c r="D7" s="9">
        <v>4370.0922479365599</v>
      </c>
      <c r="E7" s="9">
        <v>4876.3284242326163</v>
      </c>
      <c r="F7" s="9">
        <v>4191.9512326697959</v>
      </c>
      <c r="G7" s="9">
        <v>4244.527136821579</v>
      </c>
      <c r="H7" s="9">
        <v>4604.5206369840753</v>
      </c>
      <c r="I7" s="9">
        <v>3921.2122196945074</v>
      </c>
      <c r="J7" s="9">
        <v>2158.022711702265</v>
      </c>
      <c r="K7" s="9">
        <v>2805.6624365126745</v>
      </c>
      <c r="N7" t="s">
        <v>20</v>
      </c>
      <c r="O7" s="8">
        <v>10632095.599417694</v>
      </c>
      <c r="P7" s="8">
        <v>47062289.302513316</v>
      </c>
      <c r="Q7" s="8">
        <v>58156834.643995933</v>
      </c>
      <c r="R7" s="8">
        <v>275565262.81014878</v>
      </c>
      <c r="S7" s="8">
        <v>541456922.61463428</v>
      </c>
      <c r="T7" s="8"/>
      <c r="U7" s="8">
        <v>34223291.907619841</v>
      </c>
      <c r="V7" s="8">
        <v>54055170.887704134</v>
      </c>
      <c r="W7" s="8">
        <v>66623561.025971152</v>
      </c>
      <c r="X7" s="8">
        <v>449210134.7302292</v>
      </c>
      <c r="Y7" s="8">
        <v>615463838.57491302</v>
      </c>
      <c r="Z7" s="8"/>
      <c r="AA7" s="8">
        <v>44855387.507037535</v>
      </c>
      <c r="AB7" s="8">
        <v>101117460.19021745</v>
      </c>
      <c r="AC7" s="8">
        <v>124780395.66996709</v>
      </c>
      <c r="AD7" s="8">
        <v>724775397.54037797</v>
      </c>
      <c r="AE7" s="8">
        <v>1156920761.1895473</v>
      </c>
    </row>
    <row r="8" spans="1:31" x14ac:dyDescent="0.25">
      <c r="B8" t="s">
        <v>21</v>
      </c>
      <c r="C8" s="23">
        <v>6535</v>
      </c>
      <c r="D8" s="6">
        <v>6810</v>
      </c>
      <c r="E8" s="6">
        <v>7599</v>
      </c>
      <c r="F8" s="6">
        <v>6532</v>
      </c>
      <c r="G8" s="6">
        <v>6145</v>
      </c>
      <c r="H8" s="6">
        <v>4989</v>
      </c>
      <c r="I8" s="6">
        <v>3552</v>
      </c>
      <c r="J8" s="6">
        <v>17713</v>
      </c>
      <c r="K8" s="6">
        <v>29446</v>
      </c>
      <c r="N8" t="s">
        <v>22</v>
      </c>
      <c r="O8" s="8">
        <v>1345085.3900177889</v>
      </c>
      <c r="P8" s="8">
        <v>6241542.4982483797</v>
      </c>
      <c r="Q8" s="8">
        <v>5689626.3675085306</v>
      </c>
      <c r="R8" s="8">
        <v>41163596.984231263</v>
      </c>
      <c r="S8" s="8">
        <v>62066699.461473405</v>
      </c>
      <c r="T8" s="8"/>
      <c r="U8" s="8">
        <v>18029256.769170221</v>
      </c>
      <c r="V8" s="8">
        <v>28922164.159346025</v>
      </c>
      <c r="W8" s="8">
        <v>36887199.704961501</v>
      </c>
      <c r="X8" s="8">
        <v>236516992.9870064</v>
      </c>
      <c r="Y8" s="8">
        <v>338804586.66904765</v>
      </c>
      <c r="Z8" s="8"/>
      <c r="AA8" s="8">
        <v>19374342.15918801</v>
      </c>
      <c r="AB8" s="8">
        <v>35163706.657594405</v>
      </c>
      <c r="AC8" s="8">
        <v>42576826.072470032</v>
      </c>
      <c r="AD8" s="8">
        <v>277680589.97123766</v>
      </c>
      <c r="AE8" s="8">
        <v>400871286.13052106</v>
      </c>
    </row>
    <row r="9" spans="1:31" x14ac:dyDescent="0.25">
      <c r="B9" t="s">
        <v>23</v>
      </c>
      <c r="C9" s="23">
        <v>7574</v>
      </c>
      <c r="D9" s="6">
        <v>7765</v>
      </c>
      <c r="E9" s="6">
        <v>8793</v>
      </c>
      <c r="F9" s="6">
        <v>7783</v>
      </c>
      <c r="G9" s="6">
        <v>6737</v>
      </c>
      <c r="H9" s="6">
        <v>6267</v>
      </c>
      <c r="I9" s="6">
        <v>5341</v>
      </c>
      <c r="J9" s="6">
        <v>19880</v>
      </c>
      <c r="K9" s="6">
        <v>25637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14109</v>
      </c>
      <c r="D10" s="6">
        <v>14575</v>
      </c>
      <c r="E10" s="6">
        <v>16392</v>
      </c>
      <c r="F10" s="6">
        <v>14315</v>
      </c>
      <c r="G10" s="6">
        <v>12882</v>
      </c>
      <c r="H10" s="6">
        <v>11256</v>
      </c>
      <c r="I10" s="6">
        <v>8893</v>
      </c>
      <c r="J10" s="6">
        <v>37593</v>
      </c>
      <c r="K10" s="6">
        <v>55083</v>
      </c>
      <c r="N10" t="s">
        <v>26</v>
      </c>
      <c r="O10" s="8">
        <v>16613396.389253553</v>
      </c>
      <c r="P10" s="8">
        <v>24104449.288767748</v>
      </c>
      <c r="Q10" s="8">
        <v>34940384.30551108</v>
      </c>
      <c r="R10" s="8">
        <v>203836873.65161854</v>
      </c>
      <c r="S10" s="8">
        <v>298459092.32973546</v>
      </c>
      <c r="T10" s="8"/>
      <c r="U10" s="10">
        <v>20462406.546232682</v>
      </c>
      <c r="V10" s="10">
        <v>33052805.362792633</v>
      </c>
      <c r="W10" s="10">
        <v>42102378.919930749</v>
      </c>
      <c r="X10" s="10">
        <v>269350162.53383261</v>
      </c>
      <c r="Y10" s="10">
        <v>387553085.89734071</v>
      </c>
      <c r="Z10" s="10">
        <v>0</v>
      </c>
      <c r="AA10" s="10">
        <v>37075802.935486235</v>
      </c>
      <c r="AB10" s="10">
        <v>57157254.651560381</v>
      </c>
      <c r="AC10" s="10">
        <v>77042763.225441828</v>
      </c>
      <c r="AD10" s="10">
        <v>473187036.18545115</v>
      </c>
      <c r="AE10" s="10">
        <v>686012178.22707617</v>
      </c>
    </row>
    <row r="11" spans="1:31" x14ac:dyDescent="0.25">
      <c r="B11" t="s">
        <v>62</v>
      </c>
      <c r="C11" s="28">
        <v>37.933231704858002</v>
      </c>
      <c r="D11" s="6">
        <v>37.60329619013465</v>
      </c>
      <c r="E11" s="6">
        <v>37.900402772703941</v>
      </c>
      <c r="F11" s="6">
        <v>38.501572069079593</v>
      </c>
      <c r="G11" s="6">
        <v>33.235294117647058</v>
      </c>
      <c r="H11" s="6">
        <v>26.024711453092632</v>
      </c>
      <c r="I11" s="6">
        <v>23.909770393074151</v>
      </c>
      <c r="N11" t="s">
        <v>27</v>
      </c>
      <c r="O11" s="8">
        <v>7847232.5047781914</v>
      </c>
      <c r="P11" s="8">
        <v>17086252.400616527</v>
      </c>
      <c r="Q11" s="8">
        <v>22672112.369694203</v>
      </c>
      <c r="R11" s="8">
        <v>120235858.6465416</v>
      </c>
      <c r="S11" s="8">
        <v>212125758.52640057</v>
      </c>
      <c r="T11" s="8"/>
      <c r="U11" s="10">
        <v>129663404.64495756</v>
      </c>
      <c r="V11" s="10">
        <v>208322533.56699362</v>
      </c>
      <c r="W11" s="10">
        <v>266635685.35996178</v>
      </c>
      <c r="X11" s="10">
        <v>1701123881.3948772</v>
      </c>
      <c r="Y11" s="10">
        <v>2446800539.1920433</v>
      </c>
      <c r="Z11" s="10">
        <v>0</v>
      </c>
      <c r="AA11" s="10">
        <v>137510637.14973575</v>
      </c>
      <c r="AB11" s="10">
        <v>225408785.96761015</v>
      </c>
      <c r="AC11" s="10">
        <v>289307797.72965598</v>
      </c>
      <c r="AD11" s="10">
        <v>1821359740.0414188</v>
      </c>
      <c r="AE11" s="10">
        <v>2658926297.7184439</v>
      </c>
    </row>
    <row r="12" spans="1:31" x14ac:dyDescent="0.25">
      <c r="B12" t="s">
        <v>63</v>
      </c>
      <c r="C12" s="23">
        <v>70.290000000000006</v>
      </c>
      <c r="D12">
        <v>70.13</v>
      </c>
      <c r="E12">
        <v>70.13</v>
      </c>
      <c r="F12">
        <v>70.13</v>
      </c>
      <c r="G12" s="9">
        <v>59.49</v>
      </c>
      <c r="H12" s="30">
        <v>50.45</v>
      </c>
      <c r="I12" s="30">
        <v>49.56</v>
      </c>
      <c r="N12" t="s">
        <v>30</v>
      </c>
      <c r="O12" s="8">
        <v>36482235.741640702</v>
      </c>
      <c r="P12" s="8">
        <v>13318772.810641762</v>
      </c>
      <c r="Q12" s="8">
        <v>6414808.5000957921</v>
      </c>
      <c r="R12" s="8">
        <v>207577313.04638436</v>
      </c>
      <c r="S12" s="8">
        <v>90503790.567322433</v>
      </c>
      <c r="T12" s="8"/>
      <c r="U12" s="10">
        <v>18337780.613587853</v>
      </c>
      <c r="V12" s="10">
        <v>25957106.344363708</v>
      </c>
      <c r="W12" s="10">
        <v>37215328.036163032</v>
      </c>
      <c r="X12" s="10">
        <v>222941450.07799396</v>
      </c>
      <c r="Y12" s="10">
        <v>317826134.00779074</v>
      </c>
      <c r="Z12" s="10">
        <v>0</v>
      </c>
      <c r="AA12" s="10">
        <v>54820016.355228558</v>
      </c>
      <c r="AB12" s="10">
        <v>39275879.15500547</v>
      </c>
      <c r="AC12" s="10">
        <v>43630136.536258824</v>
      </c>
      <c r="AD12" s="10">
        <v>430518763.12437832</v>
      </c>
      <c r="AE12" s="10">
        <v>408329924.57511318</v>
      </c>
    </row>
    <row r="13" spans="1:31" x14ac:dyDescent="0.25">
      <c r="A13" t="s">
        <v>28</v>
      </c>
      <c r="B13" t="s">
        <v>29</v>
      </c>
      <c r="C13" s="23">
        <v>84072</v>
      </c>
      <c r="D13" s="6">
        <v>79111.404917117878</v>
      </c>
      <c r="E13" s="6">
        <v>67952.962050960341</v>
      </c>
      <c r="F13" s="6">
        <v>58368.38640821704</v>
      </c>
      <c r="G13" s="6">
        <v>72653.331046332751</v>
      </c>
      <c r="H13" s="6">
        <v>36773.314961388736</v>
      </c>
      <c r="I13" s="6">
        <v>28492.323284922117</v>
      </c>
      <c r="J13" s="6">
        <v>259028.5411641977</v>
      </c>
      <c r="K13" s="6">
        <v>313375.41602615628</v>
      </c>
      <c r="N13" t="s">
        <v>58</v>
      </c>
      <c r="O13" s="8">
        <v>131505.07102527513</v>
      </c>
      <c r="P13" s="8">
        <v>486593.34344928386</v>
      </c>
      <c r="Q13" s="8">
        <v>1018781.1996707551</v>
      </c>
      <c r="R13" s="8">
        <v>2992946.825989435</v>
      </c>
      <c r="S13" s="8">
        <v>7548239.6434793146</v>
      </c>
      <c r="T13" s="8"/>
      <c r="U13" s="10">
        <v>1472.6821621559031</v>
      </c>
      <c r="V13" s="10">
        <v>2275.3651779855668</v>
      </c>
      <c r="W13" s="10">
        <v>3262.2458134352992</v>
      </c>
      <c r="X13" s="10">
        <v>18876.523071166092</v>
      </c>
      <c r="Y13" s="10">
        <v>27957.547498462303</v>
      </c>
      <c r="Z13" s="10">
        <v>0</v>
      </c>
      <c r="AA13" s="10">
        <v>132977.75318743102</v>
      </c>
      <c r="AB13" s="10">
        <v>488868.70862726943</v>
      </c>
      <c r="AC13" s="10">
        <v>1022043.4454841904</v>
      </c>
      <c r="AD13" s="10">
        <v>3011823.3490606011</v>
      </c>
      <c r="AE13" s="10">
        <v>7576197.1909777774</v>
      </c>
    </row>
    <row r="14" spans="1:31" x14ac:dyDescent="0.25">
      <c r="B14" t="s">
        <v>31</v>
      </c>
      <c r="C14" s="28">
        <v>4212</v>
      </c>
      <c r="D14" s="6">
        <v>3963.4746111773311</v>
      </c>
      <c r="E14" s="6">
        <v>3404.4375792016963</v>
      </c>
      <c r="F14" s="6">
        <v>2924.2511603317421</v>
      </c>
      <c r="G14" s="6">
        <v>3759.804696568428</v>
      </c>
      <c r="H14" s="6">
        <v>2054.7076612596693</v>
      </c>
      <c r="I14" s="6">
        <v>1709.5393970953269</v>
      </c>
      <c r="J14" s="6">
        <v>11242.458014267533</v>
      </c>
      <c r="K14" s="6">
        <v>13214.253265970236</v>
      </c>
      <c r="N14" t="s">
        <v>35</v>
      </c>
      <c r="O14" s="8">
        <v>127241.7250898746</v>
      </c>
      <c r="P14" s="8">
        <v>531195.22888694913</v>
      </c>
      <c r="Q14" s="8">
        <v>1110993.4669712728</v>
      </c>
      <c r="R14" s="8">
        <v>3081721.3978960002</v>
      </c>
      <c r="S14" s="8">
        <v>8235498.1449881056</v>
      </c>
      <c r="T14" s="8"/>
      <c r="U14" s="10">
        <v>1369.59441080499</v>
      </c>
      <c r="V14" s="10">
        <v>2116.0896155265773</v>
      </c>
      <c r="W14" s="10">
        <v>3033.8886064948283</v>
      </c>
      <c r="X14" s="10">
        <v>17555.166456184466</v>
      </c>
      <c r="Y14" s="10">
        <v>26000.519173569945</v>
      </c>
      <c r="Z14" s="10">
        <v>0</v>
      </c>
      <c r="AA14" s="10">
        <v>128611.31950067959</v>
      </c>
      <c r="AB14" s="10">
        <v>533311.31850247574</v>
      </c>
      <c r="AC14" s="10">
        <v>1114027.3555777676</v>
      </c>
      <c r="AD14" s="10">
        <v>3099276.5643521845</v>
      </c>
      <c r="AE14" s="10">
        <v>8261498.6641616756</v>
      </c>
    </row>
    <row r="15" spans="1:31" x14ac:dyDescent="0.25">
      <c r="A15" t="s">
        <v>33</v>
      </c>
      <c r="B15" t="s">
        <v>34</v>
      </c>
      <c r="C15" s="2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M15" t="s">
        <v>37</v>
      </c>
      <c r="O15" s="8">
        <v>490248251.74394244</v>
      </c>
      <c r="P15" s="8">
        <v>358971053.56326973</v>
      </c>
      <c r="Q15" s="8">
        <v>383191234.36874062</v>
      </c>
      <c r="R15" s="8">
        <v>3805487439.9973354</v>
      </c>
      <c r="S15" s="8">
        <v>3730333589.9507527</v>
      </c>
      <c r="T15" s="8"/>
      <c r="U15" s="8"/>
      <c r="V15" s="8"/>
      <c r="W15" s="8"/>
      <c r="X15" s="8"/>
      <c r="Y15" s="8"/>
      <c r="Z15" s="8"/>
      <c r="AA15" s="11">
        <v>490248251.74394244</v>
      </c>
      <c r="AB15" s="11">
        <v>358971053.56326973</v>
      </c>
      <c r="AC15" s="11">
        <v>383191234.36874062</v>
      </c>
      <c r="AD15" s="11">
        <v>3805487439.9973354</v>
      </c>
      <c r="AE15" s="11">
        <v>3730333589.9507527</v>
      </c>
    </row>
    <row r="16" spans="1:31" x14ac:dyDescent="0.25">
      <c r="B16" t="s">
        <v>36</v>
      </c>
      <c r="C16" s="2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4198</v>
      </c>
      <c r="D17" s="20">
        <v>3963.4746111773311</v>
      </c>
      <c r="E17" s="20">
        <v>3404.4375792016963</v>
      </c>
      <c r="F17" s="20">
        <v>2924.2511603317421</v>
      </c>
      <c r="G17" s="20">
        <v>3759.804696568428</v>
      </c>
      <c r="H17" s="20">
        <v>2054.7076612596693</v>
      </c>
      <c r="I17" s="20">
        <v>1709.5393970953269</v>
      </c>
      <c r="J17" s="20">
        <v>11242.458014267533</v>
      </c>
      <c r="K17" s="20">
        <v>13214.253265970236</v>
      </c>
      <c r="M17" t="s">
        <v>40</v>
      </c>
      <c r="O17" s="8">
        <v>76780620.699626878</v>
      </c>
      <c r="P17" s="8">
        <v>137285371.91623217</v>
      </c>
      <c r="Q17" s="8">
        <v>177568262.61812323</v>
      </c>
      <c r="R17" s="8">
        <v>1003062290.5187743</v>
      </c>
      <c r="S17" s="8">
        <v>1625559564.766598</v>
      </c>
      <c r="T17" s="8"/>
      <c r="U17" s="8">
        <v>283417661.5257169</v>
      </c>
      <c r="V17" s="8">
        <v>445424417.12162036</v>
      </c>
      <c r="W17" s="8">
        <v>571547268.56360328</v>
      </c>
      <c r="X17" s="8">
        <v>3679873914.3028421</v>
      </c>
      <c r="Y17" s="8">
        <v>5210879005.795785</v>
      </c>
      <c r="Z17" s="8"/>
      <c r="AA17" s="8">
        <v>360198282.22534376</v>
      </c>
      <c r="AB17" s="8">
        <v>582709789.03785241</v>
      </c>
      <c r="AC17" s="8">
        <v>749115531.18172646</v>
      </c>
      <c r="AD17" s="8">
        <v>4682936204.8216162</v>
      </c>
      <c r="AE17" s="8">
        <v>6836438570.5623827</v>
      </c>
    </row>
    <row r="18" spans="1:31" x14ac:dyDescent="0.25">
      <c r="A18" t="s">
        <v>41</v>
      </c>
      <c r="C18" s="28">
        <v>22761.529697362032</v>
      </c>
      <c r="D18" s="6">
        <v>23180.566859113893</v>
      </c>
      <c r="E18" s="6">
        <v>24975.766003434313</v>
      </c>
      <c r="F18" s="6">
        <v>21692.202393001538</v>
      </c>
      <c r="G18" s="6">
        <v>21117.33183339001</v>
      </c>
      <c r="H18" s="6">
        <v>18133.228298243743</v>
      </c>
      <c r="I18" s="6">
        <v>14707.751616789834</v>
      </c>
      <c r="J18" s="6">
        <v>51715.480725969799</v>
      </c>
      <c r="K18" s="6">
        <v>71921.915702482918</v>
      </c>
      <c r="N18" t="s">
        <v>42</v>
      </c>
      <c r="O18" s="13">
        <v>26188657</v>
      </c>
      <c r="P18" s="13">
        <v>27655216</v>
      </c>
      <c r="Q18" s="13">
        <v>28836639</v>
      </c>
      <c r="R18" s="13">
        <v>269747374</v>
      </c>
      <c r="S18" s="13">
        <v>283695034</v>
      </c>
      <c r="U18" s="13">
        <v>26184138</v>
      </c>
      <c r="V18" s="13">
        <v>27612149</v>
      </c>
      <c r="W18" s="13">
        <v>28737552</v>
      </c>
      <c r="X18" s="13">
        <v>269519600</v>
      </c>
      <c r="Y18" s="13">
        <v>282957045</v>
      </c>
      <c r="Z18" s="14"/>
      <c r="AA18" s="13">
        <v>26188657</v>
      </c>
      <c r="AB18" s="13">
        <v>27655216</v>
      </c>
      <c r="AC18" s="13">
        <v>28836639</v>
      </c>
      <c r="AD18" s="13">
        <v>269747374</v>
      </c>
      <c r="AE18" s="13">
        <v>283695034</v>
      </c>
    </row>
    <row r="19" spans="1:31" x14ac:dyDescent="0.25">
      <c r="N19" t="s">
        <v>43</v>
      </c>
      <c r="O19" s="15">
        <v>2.9318273441676248</v>
      </c>
      <c r="P19" s="15">
        <v>4.9641764474460137</v>
      </c>
      <c r="Q19" s="15">
        <v>6.157730885978884</v>
      </c>
      <c r="R19" s="15">
        <v>3.7185247650224551</v>
      </c>
      <c r="S19" s="15">
        <v>5.7299542464553612</v>
      </c>
      <c r="T19" s="15"/>
      <c r="U19" s="15">
        <v>10.824021074351078</v>
      </c>
      <c r="V19" s="15">
        <v>16.131465070741882</v>
      </c>
      <c r="W19" s="15">
        <v>19.88851620220133</v>
      </c>
      <c r="X19" s="15">
        <v>13.653455683010964</v>
      </c>
      <c r="Y19" s="15">
        <v>18.415795251875721</v>
      </c>
      <c r="Z19" s="15"/>
      <c r="AA19" s="15">
        <v>13.753980672828842</v>
      </c>
      <c r="AB19" s="15">
        <v>21.070520260548765</v>
      </c>
      <c r="AC19" s="15">
        <v>25.977907175025717</v>
      </c>
      <c r="AD19" s="15">
        <v>17.360451504605255</v>
      </c>
      <c r="AE19" s="15">
        <v>24.097843639245312</v>
      </c>
    </row>
    <row r="20" spans="1:31" x14ac:dyDescent="0.25">
      <c r="M20" t="s">
        <v>44</v>
      </c>
      <c r="O20" s="8">
        <v>567028872.4435693</v>
      </c>
      <c r="P20" s="8">
        <v>496256425.4795019</v>
      </c>
      <c r="Q20" s="8">
        <v>560759496.98686385</v>
      </c>
      <c r="R20" s="8">
        <v>4808549730.5161095</v>
      </c>
      <c r="S20" s="8">
        <v>5355893154.717351</v>
      </c>
      <c r="T20" s="8"/>
      <c r="U20" s="8">
        <v>283417661.5257169</v>
      </c>
      <c r="V20" s="8">
        <v>445424417.12162036</v>
      </c>
      <c r="W20" s="8">
        <v>571547268.56360328</v>
      </c>
      <c r="X20" s="8">
        <v>3679873914.3028421</v>
      </c>
      <c r="Y20" s="8">
        <v>5210879005.795785</v>
      </c>
      <c r="Z20" s="8"/>
      <c r="AA20" s="8">
        <v>850446533.9692862</v>
      </c>
      <c r="AB20" s="8">
        <v>941680842.60112214</v>
      </c>
      <c r="AC20" s="8">
        <v>1132306765.550467</v>
      </c>
      <c r="AD20" s="8">
        <v>8488423644.8189516</v>
      </c>
      <c r="AE20" s="8">
        <v>10566772160.513136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21.651697238371913</v>
      </c>
      <c r="P21" s="15">
        <v>17.944406056329552</v>
      </c>
      <c r="Q21" s="15">
        <v>19.446076811755486</v>
      </c>
      <c r="R21" s="15">
        <v>17.826122490875886</v>
      </c>
      <c r="S21" s="15">
        <v>18.879051491318496</v>
      </c>
      <c r="T21" s="15"/>
      <c r="U21" s="15">
        <v>10.824021074351078</v>
      </c>
      <c r="V21" s="15">
        <v>16.131465070741882</v>
      </c>
      <c r="W21" s="15">
        <v>19.88851620220133</v>
      </c>
      <c r="X21" s="15">
        <v>13.653455683010964</v>
      </c>
      <c r="Y21" s="15">
        <v>18.415795251875721</v>
      </c>
      <c r="Z21" s="15"/>
      <c r="AA21" s="15">
        <v>32.473850567033132</v>
      </c>
      <c r="AB21" s="15">
        <v>34.050749869432302</v>
      </c>
      <c r="AC21" s="15">
        <v>39.266253100802317</v>
      </c>
      <c r="AD21" s="15">
        <v>31.468049230458686</v>
      </c>
      <c r="AE21" s="15">
        <v>37.246940884108447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0.15073529411764705</v>
      </c>
      <c r="E23" s="18">
        <v>0.28052805280528054</v>
      </c>
      <c r="F23" s="18">
        <v>0.2950191570881226</v>
      </c>
      <c r="G23" s="18">
        <v>0.11494252873563218</v>
      </c>
      <c r="H23" s="18">
        <v>0.16475095785440613</v>
      </c>
      <c r="I23" s="18">
        <v>0.2950191570881226</v>
      </c>
      <c r="M23" t="s">
        <v>45</v>
      </c>
      <c r="N23" t="s">
        <v>47</v>
      </c>
    </row>
    <row r="24" spans="1:31" x14ac:dyDescent="0.25">
      <c r="B24" t="s">
        <v>19</v>
      </c>
      <c r="D24" s="18">
        <v>2.8732828505912984E-2</v>
      </c>
      <c r="E24" s="18">
        <v>5.5740254470516955E-2</v>
      </c>
      <c r="F24" s="18">
        <v>6.4585439559815327E-2</v>
      </c>
      <c r="G24" s="18">
        <v>-1.2160982069979566E-2</v>
      </c>
      <c r="H24" s="18">
        <v>-9.8005968547350303E-2</v>
      </c>
      <c r="I24" s="18">
        <v>6.4937534087055146E-2</v>
      </c>
      <c r="N24" t="s">
        <v>48</v>
      </c>
      <c r="O24" s="18">
        <v>3.1926742467582002E-3</v>
      </c>
      <c r="P24" s="18">
        <v>2.3407717315326025E-3</v>
      </c>
      <c r="Q24" s="18">
        <v>3.0997499111342134E-3</v>
      </c>
      <c r="R24" s="18">
        <v>2.9845305888468081E-3</v>
      </c>
      <c r="S24" s="18">
        <v>2.5632751601364885E-3</v>
      </c>
      <c r="T24" s="18"/>
      <c r="U24" s="18">
        <v>5.6648502176996456E-2</v>
      </c>
      <c r="V24" s="18">
        <v>4.8128382947991745E-2</v>
      </c>
      <c r="W24" s="18">
        <v>5.471882649902654E-2</v>
      </c>
      <c r="X24" s="18">
        <v>5.1213387862986279E-2</v>
      </c>
      <c r="Y24" s="18">
        <v>5.0960867646160313E-2</v>
      </c>
      <c r="Z24" s="18"/>
      <c r="AA24" s="18">
        <v>4.5253745869057137E-2</v>
      </c>
      <c r="AB24" s="18">
        <v>3.7340904595540216E-2</v>
      </c>
      <c r="AC24" s="18">
        <v>4.2483184109921759E-2</v>
      </c>
      <c r="AD24" s="18">
        <v>4.088299984772948E-2</v>
      </c>
      <c r="AE24" s="18">
        <v>3.9452950392855686E-2</v>
      </c>
    </row>
    <row r="25" spans="1:31" x14ac:dyDescent="0.25">
      <c r="B25" t="s">
        <v>49</v>
      </c>
      <c r="D25" s="18">
        <v>9.7650513950073417E-2</v>
      </c>
      <c r="E25" s="18">
        <v>0.34346624555862615</v>
      </c>
      <c r="F25" s="18">
        <v>0.45621555419473364</v>
      </c>
      <c r="G25" s="18">
        <v>5.9678653404743688E-2</v>
      </c>
      <c r="H25" s="18">
        <v>0.26740088105726872</v>
      </c>
      <c r="I25" s="18">
        <v>0.47841409691629955</v>
      </c>
      <c r="N25" t="s">
        <v>50</v>
      </c>
      <c r="O25" s="18">
        <v>4.3717968641822778E-2</v>
      </c>
      <c r="P25" s="18">
        <v>0.20492294942056663</v>
      </c>
      <c r="Q25" s="18">
        <v>0.2647674976665928</v>
      </c>
      <c r="R25" s="18">
        <v>0.14517049284355152</v>
      </c>
      <c r="S25" s="18">
        <v>0.24668232140878335</v>
      </c>
      <c r="T25" s="18"/>
      <c r="U25" s="18">
        <v>0.16457510975336531</v>
      </c>
      <c r="V25" s="18">
        <v>0.16539885464764617</v>
      </c>
      <c r="W25" s="18">
        <v>0.15887124049402407</v>
      </c>
      <c r="X25" s="18">
        <v>0.16637419245525634</v>
      </c>
      <c r="Y25" s="18">
        <v>0.16097590197747472</v>
      </c>
      <c r="Z25" s="18"/>
      <c r="AA25" s="18">
        <v>0.13881294827608961</v>
      </c>
      <c r="AB25" s="18">
        <v>0.17471065985948611</v>
      </c>
      <c r="AC25" s="18">
        <v>0.18397259485285319</v>
      </c>
      <c r="AD25" s="18">
        <v>0.16183246252989664</v>
      </c>
      <c r="AE25" s="18">
        <v>0.18135506408512175</v>
      </c>
    </row>
    <row r="26" spans="1:31" x14ac:dyDescent="0.25">
      <c r="B26" t="s">
        <v>51</v>
      </c>
      <c r="D26" s="18">
        <v>0.13238892466194463</v>
      </c>
      <c r="E26" s="18">
        <v>0.28727396792903448</v>
      </c>
      <c r="F26" s="18">
        <v>0.31376076063214697</v>
      </c>
      <c r="G26" s="18">
        <v>0.11050963823607077</v>
      </c>
      <c r="H26" s="18">
        <v>0.17256403485608662</v>
      </c>
      <c r="I26" s="18">
        <v>0.29482439926062848</v>
      </c>
      <c r="N26" t="s">
        <v>20</v>
      </c>
      <c r="O26" s="18">
        <v>0.13847368649195305</v>
      </c>
      <c r="P26" s="18">
        <v>0.34280629207334234</v>
      </c>
      <c r="Q26" s="18">
        <v>0.32751818250915432</v>
      </c>
      <c r="R26" s="18">
        <v>0.27472397817649891</v>
      </c>
      <c r="S26" s="18">
        <v>0.33308956149655339</v>
      </c>
      <c r="T26" s="18"/>
      <c r="U26" s="18">
        <v>0.12075214975448688</v>
      </c>
      <c r="V26" s="18">
        <v>0.12135655076345918</v>
      </c>
      <c r="W26" s="18">
        <v>0.11656701849596383</v>
      </c>
      <c r="X26" s="18">
        <v>0.12207215388121057</v>
      </c>
      <c r="Y26" s="18">
        <v>0.11811132783746565</v>
      </c>
      <c r="Z26" s="18"/>
      <c r="AA26" s="18">
        <v>0.124529709664122</v>
      </c>
      <c r="AB26" s="18">
        <v>0.1735297091150273</v>
      </c>
      <c r="AC26" s="18">
        <v>0.1665702958702866</v>
      </c>
      <c r="AD26" s="18">
        <v>0.15476943649032399</v>
      </c>
      <c r="AE26" s="18">
        <v>0.16922857555851278</v>
      </c>
    </row>
    <row r="27" spans="1:31" x14ac:dyDescent="0.25">
      <c r="B27" t="s">
        <v>52</v>
      </c>
      <c r="D27" s="18">
        <v>0.11615780445969125</v>
      </c>
      <c r="E27" s="18">
        <v>0.31332357247437775</v>
      </c>
      <c r="F27" s="18">
        <v>0.37876353475375479</v>
      </c>
      <c r="G27" s="18">
        <v>8.6965766532000846E-2</v>
      </c>
      <c r="H27" s="18">
        <v>0.20221135445460345</v>
      </c>
      <c r="I27" s="18">
        <v>0.36969310369267844</v>
      </c>
      <c r="N27" t="s">
        <v>53</v>
      </c>
      <c r="O27" s="18">
        <v>1.7518553220348287E-2</v>
      </c>
      <c r="P27" s="18">
        <v>4.5464002545419047E-2</v>
      </c>
      <c r="Q27" s="18">
        <v>3.204191043837936E-2</v>
      </c>
      <c r="R27" s="18">
        <v>4.1037926929684339E-2</v>
      </c>
      <c r="S27" s="18">
        <v>3.8181744186276623E-2</v>
      </c>
      <c r="T27" s="18"/>
      <c r="U27" s="18">
        <v>6.3613737662337855E-2</v>
      </c>
      <c r="V27" s="18">
        <v>6.4931698954098893E-2</v>
      </c>
      <c r="W27" s="18">
        <v>6.4539193403312711E-2</v>
      </c>
      <c r="X27" s="18">
        <v>6.427312415996593E-2</v>
      </c>
      <c r="Y27" s="18">
        <v>6.5018701507406573E-2</v>
      </c>
      <c r="Z27" s="18"/>
      <c r="AA27" s="18">
        <v>5.3787991545909762E-2</v>
      </c>
      <c r="AB27" s="18">
        <v>6.0345144905932235E-2</v>
      </c>
      <c r="AC27" s="18">
        <v>5.6836127807022338E-2</v>
      </c>
      <c r="AD27" s="18">
        <v>5.9296257268107534E-2</v>
      </c>
      <c r="AE27" s="18">
        <v>5.8637444334930136E-2</v>
      </c>
    </row>
    <row r="28" spans="1:31" x14ac:dyDescent="0.25">
      <c r="B28" t="s">
        <v>28</v>
      </c>
      <c r="D28" s="18">
        <v>5.1386708529565665E-2</v>
      </c>
      <c r="E28" s="18">
        <v>0.39646193726322454</v>
      </c>
      <c r="F28" s="18">
        <v>0.41539241899406892</v>
      </c>
      <c r="G28" s="18">
        <v>0.10735880898185471</v>
      </c>
      <c r="H28" s="18">
        <v>0.51217766826693512</v>
      </c>
      <c r="I28" s="18">
        <v>0.59412644893273336</v>
      </c>
      <c r="N28" t="s">
        <v>54</v>
      </c>
      <c r="O28" s="18">
        <v>0.31857816036319975</v>
      </c>
      <c r="P28" s="18">
        <v>0.30003707688913667</v>
      </c>
      <c r="Q28" s="18">
        <v>0.32445266865682082</v>
      </c>
      <c r="R28" s="18">
        <v>0.32308335719664311</v>
      </c>
      <c r="S28" s="18">
        <v>0.31409790322229569</v>
      </c>
      <c r="T28" s="18"/>
      <c r="U28" s="18">
        <v>0.52969815071869841</v>
      </c>
      <c r="V28" s="18">
        <v>0.54189965716199218</v>
      </c>
      <c r="W28" s="18">
        <v>0.54017940643090545</v>
      </c>
      <c r="X28" s="18">
        <v>0.53547324984965394</v>
      </c>
      <c r="Y28" s="18">
        <v>0.54393003981418153</v>
      </c>
      <c r="Z28" s="18"/>
      <c r="AA28" s="18">
        <v>0.4846953711344989</v>
      </c>
      <c r="AB28" s="18">
        <v>0.48491727088664932</v>
      </c>
      <c r="AC28" s="18">
        <v>0.48904414033063953</v>
      </c>
      <c r="AD28" s="18">
        <v>0.48998036186450133</v>
      </c>
      <c r="AE28" s="18">
        <v>0.48928085017084516</v>
      </c>
    </row>
    <row r="29" spans="1:31" x14ac:dyDescent="0.25">
      <c r="B29" t="s">
        <v>55</v>
      </c>
      <c r="D29" s="18" t="e">
        <v>#DIV/0!</v>
      </c>
      <c r="E29" s="18" t="e">
        <v>#DIV/0!</v>
      </c>
      <c r="F29" s="18" t="e">
        <v>#DIV/0!</v>
      </c>
      <c r="G29" s="18" t="e">
        <v>#DIV/0!</v>
      </c>
      <c r="H29" s="18" t="e">
        <v>#DIV/0!</v>
      </c>
      <c r="I29" s="18" t="e">
        <v>#DIV/0!</v>
      </c>
      <c r="N29" t="s">
        <v>28</v>
      </c>
      <c r="O29" s="18">
        <v>0.47514900777323349</v>
      </c>
      <c r="P29" s="18">
        <v>9.7015236399465174E-2</v>
      </c>
      <c r="Q29" s="18">
        <v>3.6125872977038828E-2</v>
      </c>
      <c r="R29" s="18">
        <v>0.20694359164776033</v>
      </c>
      <c r="S29" s="18">
        <v>5.5675468637974644E-2</v>
      </c>
      <c r="T29" s="18"/>
      <c r="U29" s="18">
        <v>6.4702321354535311E-2</v>
      </c>
      <c r="V29" s="18">
        <v>5.8274996490092018E-2</v>
      </c>
      <c r="W29" s="18">
        <v>6.5113298729764832E-2</v>
      </c>
      <c r="X29" s="18">
        <v>6.0583991536087879E-2</v>
      </c>
      <c r="Y29" s="18">
        <v>6.0992806329659463E-2</v>
      </c>
      <c r="Z29" s="18"/>
      <c r="AA29" s="18">
        <v>0.15219399719661236</v>
      </c>
      <c r="AB29" s="18">
        <v>6.7402126914422128E-2</v>
      </c>
      <c r="AC29" s="18">
        <v>5.8242199928003731E-2</v>
      </c>
      <c r="AD29" s="18">
        <v>9.1933510151411033E-2</v>
      </c>
      <c r="AE29" s="18">
        <v>5.9728456616779474E-2</v>
      </c>
    </row>
    <row r="30" spans="1:31" x14ac:dyDescent="0.25">
      <c r="B30" s="25" t="s">
        <v>68</v>
      </c>
      <c r="C30" s="26">
        <v>-1.9047115866318021E-2</v>
      </c>
      <c r="N30" t="s">
        <v>55</v>
      </c>
      <c r="O30" s="18">
        <v>3.3699492626842902E-3</v>
      </c>
      <c r="P30" s="18">
        <v>7.4136709405373509E-3</v>
      </c>
      <c r="Q30" s="18">
        <v>1.1994117840879611E-2</v>
      </c>
      <c r="R30" s="18">
        <v>6.0561226170148166E-3</v>
      </c>
      <c r="S30" s="18">
        <v>9.7097258879798049E-3</v>
      </c>
      <c r="T30" s="18"/>
      <c r="U30" s="18">
        <v>1.0028579579903806E-5</v>
      </c>
      <c r="V30" s="18">
        <v>9.8590347199423633E-6</v>
      </c>
      <c r="W30" s="18">
        <v>1.1015947002517215E-5</v>
      </c>
      <c r="X30" s="18">
        <v>9.9002548390989098E-6</v>
      </c>
      <c r="Y30" s="18">
        <v>1.0354887651779584E-5</v>
      </c>
      <c r="Z30" s="18"/>
      <c r="AA30" s="18">
        <v>7.2623631371028518E-4</v>
      </c>
      <c r="AB30" s="18">
        <v>1.7541837229429916E-3</v>
      </c>
      <c r="AC30" s="18">
        <v>2.8514571012729049E-3</v>
      </c>
      <c r="AD30" s="18">
        <v>1.3049718480300269E-3</v>
      </c>
      <c r="AE30" s="18">
        <v>2.3166588409550505E-3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8.1632653061224414E-2</v>
      </c>
      <c r="E32" s="18">
        <v>0.45884161850353011</v>
      </c>
      <c r="F32" s="18">
        <v>0.51185350429850163</v>
      </c>
      <c r="G32" s="18">
        <v>0.13582011791877496</v>
      </c>
      <c r="H32" s="18">
        <v>0.56259735748657413</v>
      </c>
      <c r="I32" s="18">
        <v>0.66109616418162864</v>
      </c>
      <c r="M32" t="s">
        <v>56</v>
      </c>
    </row>
    <row r="33" spans="2:25" x14ac:dyDescent="0.25">
      <c r="B33" t="s">
        <v>55</v>
      </c>
      <c r="D33" s="18" t="e">
        <v>#DIV/0!</v>
      </c>
      <c r="E33" s="18" t="e">
        <v>#DIV/0!</v>
      </c>
      <c r="F33" s="18" t="e">
        <v>#DIV/0!</v>
      </c>
      <c r="G33" s="18" t="e">
        <v>#DIV/0!</v>
      </c>
      <c r="H33" s="18" t="e">
        <v>#DIV/0!</v>
      </c>
      <c r="I33" s="18" t="e">
        <v>#DIV/0!</v>
      </c>
      <c r="N33" t="s">
        <v>57</v>
      </c>
      <c r="O33" s="11">
        <v>274825.14855263667</v>
      </c>
      <c r="P33" s="11">
        <v>72525.201447272222</v>
      </c>
      <c r="Q33" s="11">
        <v>80286.842151819714</v>
      </c>
      <c r="R33" s="11">
        <v>92980.857240710422</v>
      </c>
      <c r="S33" s="11">
        <v>74468.165960329847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51586416.558599994</v>
      </c>
      <c r="D38" s="19">
        <v>52639200.569999993</v>
      </c>
      <c r="E38" s="30">
        <v>55586984.159999996</v>
      </c>
      <c r="F38" s="19">
        <v>57961644.389999993</v>
      </c>
      <c r="G38" s="30">
        <v>52639200.569999993</v>
      </c>
      <c r="H38" s="19">
        <v>55586984.159999996</v>
      </c>
      <c r="I38" s="30">
        <v>57961644.389999993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E38"/>
  <sheetViews>
    <sheetView topLeftCell="O7" workbookViewId="0">
      <selection activeCell="U10" sqref="U10:AE15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9" width="10.5703125" bestFit="1" customWidth="1"/>
    <col min="10" max="10" width="14.7109375" bestFit="1" customWidth="1"/>
    <col min="11" max="11" width="11.5703125" bestFit="1" customWidth="1"/>
    <col min="12" max="12" width="4.7109375" customWidth="1"/>
    <col min="14" max="14" width="28.85546875" bestFit="1" customWidth="1"/>
    <col min="15" max="17" width="15.28515625" bestFit="1" customWidth="1"/>
    <col min="18" max="19" width="16.28515625" bestFit="1" customWidth="1"/>
    <col min="20" max="20" width="1.7109375" customWidth="1"/>
    <col min="21" max="23" width="13.7109375" bestFit="1" customWidth="1"/>
    <col min="24" max="25" width="15.28515625" bestFit="1" customWidth="1"/>
    <col min="26" max="26" width="1.5703125" customWidth="1"/>
    <col min="27" max="29" width="15.28515625" bestFit="1" customWidth="1"/>
    <col min="30" max="31" width="16.28515625" bestFit="1" customWidth="1"/>
  </cols>
  <sheetData>
    <row r="1" spans="1:31" x14ac:dyDescent="0.25">
      <c r="A1" t="s">
        <v>80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2969004</v>
      </c>
      <c r="D4" s="6">
        <v>3405964</v>
      </c>
      <c r="E4" s="6">
        <v>4612088</v>
      </c>
      <c r="F4" s="6">
        <v>5997228</v>
      </c>
      <c r="G4" s="6">
        <v>3035850</v>
      </c>
      <c r="H4" s="6">
        <v>2867707</v>
      </c>
      <c r="I4" s="6">
        <v>2806351</v>
      </c>
      <c r="J4" s="6">
        <v>10738118</v>
      </c>
      <c r="K4" s="6">
        <v>26473729</v>
      </c>
      <c r="M4" t="s">
        <v>13</v>
      </c>
    </row>
    <row r="5" spans="1:31" x14ac:dyDescent="0.25">
      <c r="B5" t="s">
        <v>15</v>
      </c>
      <c r="C5" s="27">
        <v>5.71</v>
      </c>
      <c r="D5" s="7">
        <v>5.71</v>
      </c>
      <c r="E5" s="7">
        <v>5.71</v>
      </c>
      <c r="F5" s="7">
        <v>5.71</v>
      </c>
      <c r="G5" s="7">
        <v>5.09</v>
      </c>
      <c r="H5" s="7">
        <v>3.54</v>
      </c>
      <c r="I5" s="7">
        <v>2.7</v>
      </c>
      <c r="J5" s="6"/>
      <c r="K5" s="6"/>
      <c r="N5" t="s">
        <v>16</v>
      </c>
      <c r="O5" s="8">
        <v>2989533.8220083006</v>
      </c>
      <c r="P5" s="8">
        <v>15166557.297336292</v>
      </c>
      <c r="Q5" s="8">
        <v>31546397.872724317</v>
      </c>
      <c r="R5" s="8">
        <v>87999415.589452744</v>
      </c>
      <c r="S5" s="8">
        <v>249926641.12831807</v>
      </c>
      <c r="T5" s="8"/>
      <c r="U5" s="8">
        <v>5595435.7768441476</v>
      </c>
      <c r="V5" s="8">
        <v>8802435.8168063089</v>
      </c>
      <c r="W5" s="8">
        <v>13976586.210907558</v>
      </c>
      <c r="X5" s="8">
        <v>72364309.265117377</v>
      </c>
      <c r="Y5" s="8">
        <v>113558837.67043042</v>
      </c>
      <c r="Z5" s="15"/>
      <c r="AA5" s="8">
        <v>8584969.5988524482</v>
      </c>
      <c r="AB5" s="8">
        <v>23968993.1141426</v>
      </c>
      <c r="AC5" s="8">
        <v>45522984.083631873</v>
      </c>
      <c r="AD5" s="8">
        <v>160363724.85457012</v>
      </c>
      <c r="AE5" s="8">
        <v>363485478.79874849</v>
      </c>
    </row>
    <row r="6" spans="1:31" x14ac:dyDescent="0.25">
      <c r="B6" t="s">
        <v>17</v>
      </c>
      <c r="C6" s="23">
        <v>15746</v>
      </c>
      <c r="D6" s="6">
        <v>18064</v>
      </c>
      <c r="E6" s="6">
        <v>24461</v>
      </c>
      <c r="F6" s="6">
        <v>31807</v>
      </c>
      <c r="G6" s="6">
        <v>16268</v>
      </c>
      <c r="H6" s="6">
        <v>7591</v>
      </c>
      <c r="I6" s="6">
        <v>7278</v>
      </c>
      <c r="J6" s="6">
        <v>106490</v>
      </c>
      <c r="K6" s="6">
        <v>212850</v>
      </c>
      <c r="N6" t="s">
        <v>18</v>
      </c>
      <c r="O6" s="8">
        <v>149685.92642528564</v>
      </c>
      <c r="P6" s="8">
        <v>35493822.40923351</v>
      </c>
      <c r="Q6" s="8">
        <v>54856709.668026775</v>
      </c>
      <c r="R6" s="8">
        <v>180230834.52249271</v>
      </c>
      <c r="S6" s="8">
        <v>443541924.91125369</v>
      </c>
      <c r="T6" s="8"/>
      <c r="U6" s="8">
        <v>34150096.284983337</v>
      </c>
      <c r="V6" s="8">
        <v>53742431.037877306</v>
      </c>
      <c r="W6" s="8">
        <v>82884892.722557247</v>
      </c>
      <c r="X6" s="8">
        <v>442355869.92369407</v>
      </c>
      <c r="Y6" s="8">
        <v>681893761.60117412</v>
      </c>
      <c r="Z6" s="15"/>
      <c r="AA6" s="8">
        <v>34299782.211408623</v>
      </c>
      <c r="AB6" s="8">
        <v>89236253.447110817</v>
      </c>
      <c r="AC6" s="8">
        <v>137741602.39058402</v>
      </c>
      <c r="AD6" s="8">
        <v>622586704.44618678</v>
      </c>
      <c r="AE6" s="8">
        <v>1125435686.5124278</v>
      </c>
    </row>
    <row r="7" spans="1:31" x14ac:dyDescent="0.25">
      <c r="B7" t="s">
        <v>19</v>
      </c>
      <c r="C7" s="28">
        <v>83495.102170604063</v>
      </c>
      <c r="D7" s="9">
        <v>95783.609541483354</v>
      </c>
      <c r="E7" s="9">
        <v>129702.64361225213</v>
      </c>
      <c r="F7" s="9">
        <v>168655.90994391043</v>
      </c>
      <c r="G7" s="9">
        <v>83328.980587585233</v>
      </c>
      <c r="H7" s="9">
        <v>57115.294105381676</v>
      </c>
      <c r="I7" s="9">
        <v>54643.823995496154</v>
      </c>
      <c r="J7" s="9">
        <v>461796.44988427608</v>
      </c>
      <c r="K7" s="9">
        <v>973878.65124377073</v>
      </c>
      <c r="N7" t="s">
        <v>20</v>
      </c>
      <c r="O7" s="8">
        <v>67310528.011419028</v>
      </c>
      <c r="P7" s="8">
        <v>52777928.490592062</v>
      </c>
      <c r="Q7" s="8">
        <v>28904191.412676334</v>
      </c>
      <c r="R7" s="8">
        <v>630277702.54082251</v>
      </c>
      <c r="S7" s="8">
        <v>336365157.22141647</v>
      </c>
      <c r="T7" s="8"/>
      <c r="U7" s="8">
        <v>56832354.29634171</v>
      </c>
      <c r="V7" s="8">
        <v>89437777.128934175</v>
      </c>
      <c r="W7" s="8">
        <v>137936457.65787411</v>
      </c>
      <c r="X7" s="8">
        <v>736165538.60207534</v>
      </c>
      <c r="Y7" s="8">
        <v>1134802788.3405762</v>
      </c>
      <c r="Z7" s="15"/>
      <c r="AA7" s="8">
        <v>124142882.30776073</v>
      </c>
      <c r="AB7" s="8">
        <v>142215705.61952624</v>
      </c>
      <c r="AC7" s="8">
        <v>166840649.07055044</v>
      </c>
      <c r="AD7" s="8">
        <v>1366443241.1428978</v>
      </c>
      <c r="AE7" s="8">
        <v>1471167945.5619926</v>
      </c>
    </row>
    <row r="8" spans="1:31" x14ac:dyDescent="0.25">
      <c r="B8" t="s">
        <v>21</v>
      </c>
      <c r="C8" s="23">
        <v>138259</v>
      </c>
      <c r="D8" s="6">
        <v>158610</v>
      </c>
      <c r="E8" s="6">
        <v>214785</v>
      </c>
      <c r="F8" s="6">
        <v>279300</v>
      </c>
      <c r="G8" s="6">
        <v>123387</v>
      </c>
      <c r="H8" s="6">
        <v>52750</v>
      </c>
      <c r="I8" s="6">
        <v>38029</v>
      </c>
      <c r="J8" s="6">
        <v>1088553</v>
      </c>
      <c r="K8" s="6">
        <v>2073898</v>
      </c>
      <c r="N8" t="s">
        <v>22</v>
      </c>
      <c r="O8" s="8">
        <v>9246125.8407835737</v>
      </c>
      <c r="P8" s="8">
        <v>41655198.478188388</v>
      </c>
      <c r="Q8" s="8">
        <v>28521947.582550578</v>
      </c>
      <c r="R8" s="8">
        <v>297661026.28738129</v>
      </c>
      <c r="S8" s="8">
        <v>336620614.77343571</v>
      </c>
      <c r="T8" s="8"/>
      <c r="U8" s="8">
        <v>21016497.042913061</v>
      </c>
      <c r="V8" s="8">
        <v>33486689.56164483</v>
      </c>
      <c r="W8" s="8">
        <v>51688807.196301647</v>
      </c>
      <c r="X8" s="8">
        <v>274022852.40793514</v>
      </c>
      <c r="Y8" s="8">
        <v>426141736.56538832</v>
      </c>
      <c r="Z8" s="15"/>
      <c r="AA8" s="8">
        <v>30262622.883696634</v>
      </c>
      <c r="AB8" s="8">
        <v>75141888.039833218</v>
      </c>
      <c r="AC8" s="8">
        <v>80210754.778852224</v>
      </c>
      <c r="AD8" s="8">
        <v>571683878.69531643</v>
      </c>
      <c r="AE8" s="8">
        <v>762762351.33882403</v>
      </c>
    </row>
    <row r="9" spans="1:31" x14ac:dyDescent="0.25">
      <c r="B9" t="s">
        <v>23</v>
      </c>
      <c r="C9" s="23">
        <v>357779</v>
      </c>
      <c r="D9" s="6">
        <v>405034</v>
      </c>
      <c r="E9" s="6">
        <v>553949</v>
      </c>
      <c r="F9" s="6">
        <v>721049</v>
      </c>
      <c r="G9" s="6">
        <v>215604</v>
      </c>
      <c r="H9" s="6">
        <v>146888</v>
      </c>
      <c r="I9" s="6">
        <v>124747</v>
      </c>
      <c r="J9" s="6">
        <v>3112615</v>
      </c>
      <c r="K9" s="6">
        <v>5149026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5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496038</v>
      </c>
      <c r="D10" s="6">
        <v>563644</v>
      </c>
      <c r="E10" s="6">
        <v>768734</v>
      </c>
      <c r="F10" s="6">
        <v>1000349</v>
      </c>
      <c r="G10" s="6">
        <v>338991</v>
      </c>
      <c r="H10" s="6">
        <v>199638</v>
      </c>
      <c r="I10" s="6">
        <v>162776</v>
      </c>
      <c r="J10" s="6">
        <v>4201168</v>
      </c>
      <c r="K10" s="6">
        <v>7222924</v>
      </c>
      <c r="N10" t="s">
        <v>26</v>
      </c>
      <c r="O10" s="8">
        <v>121909274.71138324</v>
      </c>
      <c r="P10" s="8">
        <v>159890986.40235347</v>
      </c>
      <c r="Q10" s="8">
        <v>208303002.66660258</v>
      </c>
      <c r="R10" s="8">
        <v>1422633255.1549492</v>
      </c>
      <c r="S10" s="8">
        <v>1843594282.6488514</v>
      </c>
      <c r="T10" s="8"/>
      <c r="U10" s="20">
        <v>52783058.464881316</v>
      </c>
      <c r="V10" s="20">
        <v>78127234.650832862</v>
      </c>
      <c r="W10" s="20">
        <v>118888432.12170956</v>
      </c>
      <c r="X10" s="20">
        <v>657542579.22795749</v>
      </c>
      <c r="Y10" s="20">
        <v>982596830.78225124</v>
      </c>
      <c r="Z10" s="182"/>
      <c r="AA10" s="20">
        <v>174692333.17626455</v>
      </c>
      <c r="AB10" s="20">
        <v>238018221.05318633</v>
      </c>
      <c r="AC10" s="20">
        <v>327191434.78831214</v>
      </c>
      <c r="AD10" s="20">
        <v>2080175834.3829067</v>
      </c>
      <c r="AE10" s="20">
        <v>2826191113.4311028</v>
      </c>
    </row>
    <row r="11" spans="1:31" x14ac:dyDescent="0.25">
      <c r="B11" t="s">
        <v>62</v>
      </c>
      <c r="C11" s="28">
        <v>167.07218986569234</v>
      </c>
      <c r="D11" s="6">
        <v>165.48736275544897</v>
      </c>
      <c r="E11" s="6">
        <v>166.67808593417993</v>
      </c>
      <c r="F11" s="6">
        <v>166.80189580919719</v>
      </c>
      <c r="G11" s="6">
        <v>111.66263155294234</v>
      </c>
      <c r="H11" s="6">
        <v>69.615898695368813</v>
      </c>
      <c r="I11" s="6">
        <v>58.00272310911928</v>
      </c>
      <c r="N11" t="s">
        <v>27</v>
      </c>
      <c r="O11" s="8">
        <v>43725528.860930756</v>
      </c>
      <c r="P11" s="8">
        <v>62614819.157728538</v>
      </c>
      <c r="Q11" s="8">
        <v>88683424.737639189</v>
      </c>
      <c r="R11" s="8">
        <v>536871316.70464194</v>
      </c>
      <c r="S11" s="8">
        <v>758199509.69947004</v>
      </c>
      <c r="T11" s="8"/>
      <c r="U11" s="20">
        <v>23365063.786132567</v>
      </c>
      <c r="V11" s="20">
        <v>38282153.896902427</v>
      </c>
      <c r="W11" s="20">
        <v>62811790.694217779</v>
      </c>
      <c r="X11" s="20">
        <v>309644997.53538585</v>
      </c>
      <c r="Y11" s="20">
        <v>503294582.20957208</v>
      </c>
      <c r="Z11" s="182"/>
      <c r="AA11" s="20">
        <v>67090592.647063322</v>
      </c>
      <c r="AB11" s="20">
        <v>100896973.05463096</v>
      </c>
      <c r="AC11" s="20">
        <v>151495215.43185696</v>
      </c>
      <c r="AD11" s="20">
        <v>846516314.24002779</v>
      </c>
      <c r="AE11" s="20">
        <v>1261494091.9090421</v>
      </c>
    </row>
    <row r="12" spans="1:31" x14ac:dyDescent="0.25">
      <c r="B12" t="s">
        <v>63</v>
      </c>
      <c r="C12" s="23">
        <v>530.36</v>
      </c>
      <c r="D12">
        <v>530.36</v>
      </c>
      <c r="E12">
        <v>530.36</v>
      </c>
      <c r="F12">
        <v>530.36</v>
      </c>
      <c r="G12" s="9">
        <v>535.88</v>
      </c>
      <c r="H12" s="30">
        <v>264.70999999999998</v>
      </c>
      <c r="I12" s="30">
        <v>259.35000000000002</v>
      </c>
      <c r="N12" t="s">
        <v>30</v>
      </c>
      <c r="O12" s="8">
        <v>135129675.02805495</v>
      </c>
      <c r="P12" s="8">
        <v>96038059.365837485</v>
      </c>
      <c r="Q12" s="8">
        <v>110567709.46370867</v>
      </c>
      <c r="R12" s="8">
        <v>1036955070.8171804</v>
      </c>
      <c r="S12" s="8">
        <v>1007007454.8640754</v>
      </c>
      <c r="T12" s="8"/>
      <c r="U12" s="20">
        <v>9081269.461861765</v>
      </c>
      <c r="V12" s="20">
        <v>10553934.699731143</v>
      </c>
      <c r="W12" s="20">
        <v>12517555.456592387</v>
      </c>
      <c r="X12" s="20">
        <v>98627085.507241309</v>
      </c>
      <c r="Y12" s="20">
        <v>115747474.38432406</v>
      </c>
      <c r="Z12" s="182"/>
      <c r="AA12" s="20">
        <v>144210944.48991671</v>
      </c>
      <c r="AB12" s="20">
        <v>106591994.06556863</v>
      </c>
      <c r="AC12" s="20">
        <v>123085264.92030105</v>
      </c>
      <c r="AD12" s="20">
        <v>1135582156.3244216</v>
      </c>
      <c r="AE12" s="20">
        <v>1122754929.2483995</v>
      </c>
    </row>
    <row r="13" spans="1:31" x14ac:dyDescent="0.25">
      <c r="A13" t="s">
        <v>28</v>
      </c>
      <c r="B13" t="s">
        <v>29</v>
      </c>
      <c r="C13" s="23">
        <v>219087</v>
      </c>
      <c r="D13" s="6">
        <v>225879.50973205973</v>
      </c>
      <c r="E13" s="6">
        <v>243796.46616248842</v>
      </c>
      <c r="F13" s="6">
        <v>263134.61094289488</v>
      </c>
      <c r="G13" s="6">
        <v>207440.36608046302</v>
      </c>
      <c r="H13" s="6">
        <v>131932.50104305116</v>
      </c>
      <c r="I13" s="6">
        <v>128448.23822955141</v>
      </c>
      <c r="J13" s="6">
        <v>852154.28899790999</v>
      </c>
      <c r="K13" s="6">
        <v>1275994.61996834</v>
      </c>
      <c r="N13" t="s">
        <v>58</v>
      </c>
      <c r="O13" s="8">
        <v>31662760.682762541</v>
      </c>
      <c r="P13" s="8">
        <v>98365616.177308753</v>
      </c>
      <c r="Q13" s="8">
        <v>192900582.14052948</v>
      </c>
      <c r="R13" s="8">
        <v>645823007.00353241</v>
      </c>
      <c r="S13" s="8">
        <v>1451744733.7215366</v>
      </c>
      <c r="T13" s="8"/>
      <c r="U13" s="20">
        <v>9628934.4053899869</v>
      </c>
      <c r="V13" s="20">
        <v>16260130.258845242</v>
      </c>
      <c r="W13" s="20">
        <v>26716775.697105486</v>
      </c>
      <c r="X13" s="20">
        <v>129831937.35022765</v>
      </c>
      <c r="Y13" s="20">
        <v>215004302.92289555</v>
      </c>
      <c r="Z13" s="182"/>
      <c r="AA13" s="20">
        <v>41291695.088152528</v>
      </c>
      <c r="AB13" s="20">
        <v>114625746.43615399</v>
      </c>
      <c r="AC13" s="20">
        <v>219617357.83763498</v>
      </c>
      <c r="AD13" s="20">
        <v>775654944.35376</v>
      </c>
      <c r="AE13" s="20">
        <v>1666749036.6444323</v>
      </c>
    </row>
    <row r="14" spans="1:31" x14ac:dyDescent="0.25">
      <c r="B14" t="s">
        <v>31</v>
      </c>
      <c r="C14" s="28">
        <v>54451</v>
      </c>
      <c r="D14" s="6">
        <v>56139.182993150593</v>
      </c>
      <c r="E14" s="6">
        <v>60592.191134178007</v>
      </c>
      <c r="F14" s="6">
        <v>65398.415699934587</v>
      </c>
      <c r="G14" s="6">
        <v>45038.064114746405</v>
      </c>
      <c r="H14" s="6">
        <v>18280.125905463668</v>
      </c>
      <c r="I14" s="6">
        <v>7706.8942937730844</v>
      </c>
      <c r="J14" s="6">
        <v>319952.4665674906</v>
      </c>
      <c r="K14" s="6">
        <v>511140.53321407171</v>
      </c>
      <c r="N14" t="s">
        <v>35</v>
      </c>
      <c r="O14" s="8">
        <v>30980939.386752747</v>
      </c>
      <c r="P14" s="8">
        <v>109924347.69871463</v>
      </c>
      <c r="Q14" s="8">
        <v>214536318.64471406</v>
      </c>
      <c r="R14" s="8">
        <v>677433652.128456</v>
      </c>
      <c r="S14" s="8">
        <v>1617560061.4226129</v>
      </c>
      <c r="T14" s="8"/>
      <c r="U14" s="20">
        <v>8954908.9970126878</v>
      </c>
      <c r="V14" s="20">
        <v>15121921.140726076</v>
      </c>
      <c r="W14" s="20">
        <v>24846601.398308102</v>
      </c>
      <c r="X14" s="20">
        <v>120743701.73571172</v>
      </c>
      <c r="Y14" s="20">
        <v>199954001.71829286</v>
      </c>
      <c r="Z14" s="182"/>
      <c r="AA14" s="20">
        <v>39935848.383765437</v>
      </c>
      <c r="AB14" s="20">
        <v>125046268.8394407</v>
      </c>
      <c r="AC14" s="20">
        <v>239382920.04302216</v>
      </c>
      <c r="AD14" s="20">
        <v>798177353.86416769</v>
      </c>
      <c r="AE14" s="20">
        <v>1817514063.1409059</v>
      </c>
    </row>
    <row r="15" spans="1:31" x14ac:dyDescent="0.25">
      <c r="A15" t="s">
        <v>33</v>
      </c>
      <c r="B15" t="s">
        <v>34</v>
      </c>
      <c r="C15" s="28">
        <v>60545</v>
      </c>
      <c r="D15" s="20">
        <v>70171</v>
      </c>
      <c r="E15" s="20">
        <v>96836</v>
      </c>
      <c r="F15" s="20">
        <v>130281</v>
      </c>
      <c r="G15" s="20">
        <v>35085.5</v>
      </c>
      <c r="H15" s="20">
        <v>16649.664545454547</v>
      </c>
      <c r="I15" s="20">
        <v>14735.910000000005</v>
      </c>
      <c r="J15" s="20">
        <v>576359.17727272725</v>
      </c>
      <c r="K15" s="20">
        <v>978657.1272727272</v>
      </c>
      <c r="M15" t="s">
        <v>37</v>
      </c>
      <c r="O15" s="8">
        <v>1448461427.064172</v>
      </c>
      <c r="P15" s="8">
        <v>1270630522.7401345</v>
      </c>
      <c r="Q15" s="8">
        <v>1530797371.9587705</v>
      </c>
      <c r="R15" s="8">
        <v>12526643428.752668</v>
      </c>
      <c r="S15" s="8">
        <v>14132687798.564516</v>
      </c>
      <c r="T15" s="8"/>
      <c r="U15" s="10"/>
      <c r="V15" s="10"/>
      <c r="W15" s="10"/>
      <c r="X15" s="10"/>
      <c r="Y15" s="10"/>
      <c r="Z15" s="182"/>
      <c r="AA15" s="10">
        <v>1448461427.064172</v>
      </c>
      <c r="AB15" s="10">
        <v>1270630522.7401345</v>
      </c>
      <c r="AC15" s="10">
        <v>1530797371.9587705</v>
      </c>
      <c r="AD15" s="10">
        <v>12526643428.752668</v>
      </c>
      <c r="AE15" s="10">
        <v>14132687798.564516</v>
      </c>
    </row>
    <row r="16" spans="1:31" x14ac:dyDescent="0.25">
      <c r="B16" t="s">
        <v>36</v>
      </c>
      <c r="C16" s="28">
        <v>34201</v>
      </c>
      <c r="D16" s="20">
        <v>42306</v>
      </c>
      <c r="E16" s="20">
        <v>62249</v>
      </c>
      <c r="F16" s="20">
        <v>86859</v>
      </c>
      <c r="G16" s="20">
        <v>10392.275317321151</v>
      </c>
      <c r="H16" s="20">
        <v>3947.6528345064157</v>
      </c>
      <c r="I16" s="20">
        <v>4291.3399369747913</v>
      </c>
      <c r="J16" s="20">
        <v>451075.35924086219</v>
      </c>
      <c r="K16" s="20">
        <v>704345.03614259395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75660</v>
      </c>
      <c r="D17" s="20">
        <v>84017.986568399734</v>
      </c>
      <c r="E17" s="20">
        <v>104838.74612204923</v>
      </c>
      <c r="F17" s="20">
        <v>129944.00658594335</v>
      </c>
      <c r="G17" s="20">
        <v>47306.992300571124</v>
      </c>
      <c r="H17" s="20">
        <v>18970.285379530484</v>
      </c>
      <c r="I17" s="20">
        <v>10239.886318395345</v>
      </c>
      <c r="J17" s="20">
        <v>658033.26829242392</v>
      </c>
      <c r="K17" s="20">
        <v>1037355.4818563069</v>
      </c>
      <c r="M17" t="s">
        <v>40</v>
      </c>
      <c r="O17" s="8">
        <v>443104052.27052039</v>
      </c>
      <c r="P17" s="8">
        <v>671927335.47729313</v>
      </c>
      <c r="Q17" s="8">
        <v>958820284.18917203</v>
      </c>
      <c r="R17" s="8">
        <v>5515885280.748909</v>
      </c>
      <c r="S17" s="8">
        <v>8044560380.3909702</v>
      </c>
      <c r="T17" s="8"/>
      <c r="U17" s="8">
        <v>221407618.51636058</v>
      </c>
      <c r="V17" s="8">
        <v>343814708.19230044</v>
      </c>
      <c r="W17" s="8">
        <v>532267899.1555739</v>
      </c>
      <c r="X17" s="8">
        <v>2841298871.5553465</v>
      </c>
      <c r="Y17" s="8">
        <v>4372994316.1949053</v>
      </c>
      <c r="Z17" s="15"/>
      <c r="AA17" s="8">
        <v>664511670.78688097</v>
      </c>
      <c r="AB17" s="8">
        <v>1015742043.6695936</v>
      </c>
      <c r="AC17" s="8">
        <v>1491088183.3447459</v>
      </c>
      <c r="AD17" s="8">
        <v>8357184152.3042545</v>
      </c>
      <c r="AE17" s="8">
        <v>12417554696.585875</v>
      </c>
    </row>
    <row r="18" spans="1:31" x14ac:dyDescent="0.25">
      <c r="A18" t="s">
        <v>41</v>
      </c>
      <c r="C18" s="28">
        <v>670939.10217060405</v>
      </c>
      <c r="D18" s="6">
        <v>761509.59610988304</v>
      </c>
      <c r="E18" s="6">
        <v>1027736.3897343013</v>
      </c>
      <c r="F18" s="6">
        <v>1330755.9165298536</v>
      </c>
      <c r="G18" s="6">
        <v>485894.97288815636</v>
      </c>
      <c r="H18" s="6">
        <v>283314.57948491222</v>
      </c>
      <c r="I18" s="6">
        <v>234937.7103138915</v>
      </c>
      <c r="J18" s="6">
        <v>5427487.7181767002</v>
      </c>
      <c r="K18" s="6">
        <v>9447008.1331000775</v>
      </c>
      <c r="N18" t="s">
        <v>42</v>
      </c>
      <c r="O18" s="13">
        <v>77375614</v>
      </c>
      <c r="P18" s="13">
        <v>97889680</v>
      </c>
      <c r="Q18" s="13">
        <v>115198489</v>
      </c>
      <c r="R18" s="13">
        <v>887935967</v>
      </c>
      <c r="S18" s="13">
        <v>1074802896</v>
      </c>
      <c r="U18" s="13">
        <v>77613669</v>
      </c>
      <c r="V18" s="13">
        <v>104353658</v>
      </c>
      <c r="W18" s="13">
        <v>140218227</v>
      </c>
      <c r="X18" s="13">
        <v>916055142</v>
      </c>
      <c r="Y18" s="13">
        <v>1232428514</v>
      </c>
      <c r="Z18" s="14"/>
      <c r="AA18" s="13">
        <v>77375614</v>
      </c>
      <c r="AB18" s="13">
        <v>97889680</v>
      </c>
      <c r="AC18" s="13">
        <v>115198489</v>
      </c>
      <c r="AD18" s="13">
        <v>887935967</v>
      </c>
      <c r="AE18" s="13">
        <v>1074802896</v>
      </c>
    </row>
    <row r="19" spans="1:31" x14ac:dyDescent="0.25">
      <c r="D19" s="18">
        <v>0.85344944276496859</v>
      </c>
      <c r="E19" s="18">
        <v>0.85344944276496859</v>
      </c>
      <c r="F19" s="18">
        <v>0.85344944276496859</v>
      </c>
      <c r="G19" s="18">
        <v>0.85344944276496859</v>
      </c>
      <c r="H19" s="18">
        <v>0.85344944276496859</v>
      </c>
      <c r="I19" s="18">
        <v>0.85344944276496848</v>
      </c>
      <c r="J19" s="18">
        <v>0.85344944276496859</v>
      </c>
      <c r="K19" s="18">
        <v>0.85344944276496859</v>
      </c>
      <c r="N19" t="s">
        <v>43</v>
      </c>
      <c r="O19" s="15">
        <v>5.7266628251960672</v>
      </c>
      <c r="P19" s="15">
        <v>6.8641284298538228</v>
      </c>
      <c r="Q19" s="15">
        <v>8.3232019144727847</v>
      </c>
      <c r="R19" s="15">
        <v>6.2120304681259846</v>
      </c>
      <c r="S19" s="15">
        <v>7.4846843177755735</v>
      </c>
      <c r="T19" s="15"/>
      <c r="U19" s="15">
        <v>2.8526884680114861</v>
      </c>
      <c r="V19" s="15">
        <v>3.2947068150912395</v>
      </c>
      <c r="W19" s="15">
        <v>3.7959965016215325</v>
      </c>
      <c r="X19" s="15">
        <v>3.1016679469229445</v>
      </c>
      <c r="Y19" s="15">
        <v>3.5482742134891123</v>
      </c>
      <c r="Z19" s="15"/>
      <c r="AA19" s="15">
        <v>8.5881279182725585</v>
      </c>
      <c r="AB19" s="15">
        <v>10.376395588070096</v>
      </c>
      <c r="AC19" s="15">
        <v>12.943643586720533</v>
      </c>
      <c r="AD19" s="15">
        <v>9.4119221012524363</v>
      </c>
      <c r="AE19" s="15">
        <v>11.553332004220684</v>
      </c>
    </row>
    <row r="20" spans="1:31" x14ac:dyDescent="0.25">
      <c r="M20" t="s">
        <v>44</v>
      </c>
      <c r="O20" s="8">
        <v>1891565479.3346925</v>
      </c>
      <c r="P20" s="8">
        <v>1942557858.2174277</v>
      </c>
      <c r="Q20" s="8">
        <v>2489617656.1479425</v>
      </c>
      <c r="R20" s="8">
        <v>18042528709.501579</v>
      </c>
      <c r="S20" s="8">
        <v>22177248178.955486</v>
      </c>
      <c r="T20" s="8"/>
      <c r="U20" s="8">
        <v>221407618.51636058</v>
      </c>
      <c r="V20" s="8">
        <v>343814708.19230044</v>
      </c>
      <c r="W20" s="8">
        <v>532267899.1555739</v>
      </c>
      <c r="X20" s="8">
        <v>2841298871.5553465</v>
      </c>
      <c r="Y20" s="8">
        <v>4372994316.1949053</v>
      </c>
      <c r="Z20" s="15"/>
      <c r="AA20" s="8">
        <v>2112973097.851053</v>
      </c>
      <c r="AB20" s="8">
        <v>2286372566.4097281</v>
      </c>
      <c r="AC20" s="8">
        <v>3021885555.3035164</v>
      </c>
      <c r="AD20" s="8">
        <v>20883827581.056923</v>
      </c>
      <c r="AE20" s="8">
        <v>26550242495.150391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24.446532719400359</v>
      </c>
      <c r="P21" s="15">
        <v>19.844358038737358</v>
      </c>
      <c r="Q21" s="15">
        <v>21.611547840249386</v>
      </c>
      <c r="R21" s="15">
        <v>20.319628193979419</v>
      </c>
      <c r="S21" s="15">
        <v>20.633781562638706</v>
      </c>
      <c r="T21" s="15"/>
      <c r="U21" s="15">
        <v>2.8526884680114861</v>
      </c>
      <c r="V21" s="15">
        <v>3.2947068150912395</v>
      </c>
      <c r="W21" s="15">
        <v>3.7959965016215325</v>
      </c>
      <c r="X21" s="15">
        <v>3.1016679469229445</v>
      </c>
      <c r="Y21" s="15">
        <v>3.5482742134891123</v>
      </c>
      <c r="Z21" s="15"/>
      <c r="AA21" s="15">
        <v>27.307997812476849</v>
      </c>
      <c r="AB21" s="15">
        <v>23.356625196953633</v>
      </c>
      <c r="AC21" s="15">
        <v>26.231989512497133</v>
      </c>
      <c r="AD21" s="15">
        <v>23.519519827105871</v>
      </c>
      <c r="AE21" s="15">
        <v>24.702429249083817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9.9424269264836135E-2</v>
      </c>
      <c r="E23" s="18">
        <v>0.68966926944932749</v>
      </c>
      <c r="F23" s="18">
        <v>0.77118244411607506</v>
      </c>
      <c r="G23" s="18">
        <v>-3.315127651467039E-2</v>
      </c>
      <c r="H23" s="18">
        <v>0.51790931030102882</v>
      </c>
      <c r="I23" s="18">
        <v>0.53778737457131975</v>
      </c>
      <c r="M23" t="s">
        <v>45</v>
      </c>
      <c r="N23" t="s">
        <v>47</v>
      </c>
    </row>
    <row r="24" spans="1:31" x14ac:dyDescent="0.25">
      <c r="B24" t="s">
        <v>19</v>
      </c>
      <c r="D24" s="18">
        <v>0.13002881195977575</v>
      </c>
      <c r="E24" s="18">
        <v>0.55964433326333229</v>
      </c>
      <c r="F24" s="18">
        <v>0.67600409606951251</v>
      </c>
      <c r="G24" s="18">
        <v>1.9895967392122831E-3</v>
      </c>
      <c r="H24" s="18">
        <v>0.31594437732791791</v>
      </c>
      <c r="I24" s="18">
        <v>0.34554455800481093</v>
      </c>
      <c r="N24" t="s">
        <v>48</v>
      </c>
      <c r="O24" s="18">
        <v>6.7467986507673688E-3</v>
      </c>
      <c r="P24" s="18">
        <v>2.2571722411863126E-2</v>
      </c>
      <c r="Q24" s="18">
        <v>3.2901262512819676E-2</v>
      </c>
      <c r="R24" s="18">
        <v>1.5953815409573708E-2</v>
      </c>
      <c r="S24" s="18">
        <v>3.106778112294702E-2</v>
      </c>
      <c r="T24" s="18"/>
      <c r="U24" s="18">
        <v>2.5272101359198176E-2</v>
      </c>
      <c r="V24" s="18">
        <v>2.560226659030242E-2</v>
      </c>
      <c r="W24" s="18">
        <v>2.6258555575267583E-2</v>
      </c>
      <c r="X24" s="18">
        <v>2.5468742478859555E-2</v>
      </c>
      <c r="Y24" s="18">
        <v>2.5968210672005155E-2</v>
      </c>
      <c r="Z24" s="18"/>
      <c r="AA24" s="18">
        <v>1.2919215683129483E-2</v>
      </c>
      <c r="AB24" s="18">
        <v>2.3597519924989315E-2</v>
      </c>
      <c r="AC24" s="18">
        <v>3.0530041477169138E-2</v>
      </c>
      <c r="AD24" s="18">
        <v>1.9188726960187232E-2</v>
      </c>
      <c r="AE24" s="18">
        <v>2.9271904789651255E-2</v>
      </c>
    </row>
    <row r="25" spans="1:31" x14ac:dyDescent="0.25">
      <c r="B25" t="s">
        <v>49</v>
      </c>
      <c r="D25" s="18">
        <v>0.22207300926801588</v>
      </c>
      <c r="E25" s="18">
        <v>0.7544055683590567</v>
      </c>
      <c r="F25" s="18">
        <v>0.8638417472252059</v>
      </c>
      <c r="G25" s="18">
        <v>0.10756623438618824</v>
      </c>
      <c r="H25" s="18">
        <v>0.66742323939221992</v>
      </c>
      <c r="I25" s="18">
        <v>0.7602357984994641</v>
      </c>
      <c r="N25" t="s">
        <v>50</v>
      </c>
      <c r="O25" s="18">
        <v>3.3781213612982388E-4</v>
      </c>
      <c r="P25" s="18">
        <v>5.2823900048687596E-2</v>
      </c>
      <c r="Q25" s="18">
        <v>5.7212712927132578E-2</v>
      </c>
      <c r="R25" s="18">
        <v>3.2674870007090177E-2</v>
      </c>
      <c r="S25" s="18">
        <v>5.5135632519138021E-2</v>
      </c>
      <c r="T25" s="18"/>
      <c r="U25" s="18">
        <v>0.15424083648892084</v>
      </c>
      <c r="V25" s="18">
        <v>0.15631219304270835</v>
      </c>
      <c r="W25" s="18">
        <v>0.15572025450727256</v>
      </c>
      <c r="X25" s="18">
        <v>0.15568790539854241</v>
      </c>
      <c r="Y25" s="18">
        <v>0.1559329174236187</v>
      </c>
      <c r="Z25" s="18"/>
      <c r="AA25" s="18">
        <v>5.1616523410029147E-2</v>
      </c>
      <c r="AB25" s="18">
        <v>8.7853263536010626E-2</v>
      </c>
      <c r="AC25" s="18">
        <v>9.2376563592374464E-2</v>
      </c>
      <c r="AD25" s="18">
        <v>7.4497186265128107E-2</v>
      </c>
      <c r="AE25" s="18">
        <v>9.063263371989487E-2</v>
      </c>
    </row>
    <row r="26" spans="1:31" x14ac:dyDescent="0.25">
      <c r="B26" t="s">
        <v>51</v>
      </c>
      <c r="D26" s="18">
        <v>0.46768913227037728</v>
      </c>
      <c r="E26" s="18">
        <v>0.73483479526093554</v>
      </c>
      <c r="F26" s="18">
        <v>0.82699234032638558</v>
      </c>
      <c r="G26" s="18">
        <v>0.3973821828558971</v>
      </c>
      <c r="H26" s="18">
        <v>0.58944488077835755</v>
      </c>
      <c r="I26" s="18">
        <v>0.65132945198013303</v>
      </c>
      <c r="N26" t="s">
        <v>20</v>
      </c>
      <c r="O26" s="18">
        <v>0.15190682113266962</v>
      </c>
      <c r="P26" s="18">
        <v>7.8547077494774159E-2</v>
      </c>
      <c r="Q26" s="18">
        <v>3.014557773683231E-2</v>
      </c>
      <c r="R26" s="18">
        <v>0.1142659193331243</v>
      </c>
      <c r="S26" s="18">
        <v>4.1812745671139948E-2</v>
      </c>
      <c r="T26" s="18"/>
      <c r="U26" s="18">
        <v>0.25668653444344858</v>
      </c>
      <c r="V26" s="18">
        <v>0.26013365629172081</v>
      </c>
      <c r="W26" s="18">
        <v>0.259148556350488</v>
      </c>
      <c r="X26" s="18">
        <v>0.25909472106997783</v>
      </c>
      <c r="Y26" s="18">
        <v>0.25950246130848109</v>
      </c>
      <c r="Z26" s="18"/>
      <c r="AA26" s="18">
        <v>0.18681821217790959</v>
      </c>
      <c r="AB26" s="18">
        <v>0.14001163632622751</v>
      </c>
      <c r="AC26" s="18">
        <v>0.11189187261634692</v>
      </c>
      <c r="AD26" s="18">
        <v>0.16350522092613456</v>
      </c>
      <c r="AE26" s="18">
        <v>0.11847485124961686</v>
      </c>
    </row>
    <row r="27" spans="1:31" x14ac:dyDescent="0.25">
      <c r="B27" t="s">
        <v>52</v>
      </c>
      <c r="D27" s="18">
        <v>0.39857250321124682</v>
      </c>
      <c r="E27" s="18">
        <v>0.74030288760481522</v>
      </c>
      <c r="F27" s="18">
        <v>0.83728078900463743</v>
      </c>
      <c r="G27" s="18">
        <v>0.31660276027239848</v>
      </c>
      <c r="H27" s="18">
        <v>0.59753486628040597</v>
      </c>
      <c r="I27" s="18">
        <v>0.67184772134392934</v>
      </c>
      <c r="N27" t="s">
        <v>53</v>
      </c>
      <c r="O27" s="18">
        <v>2.0866714699189215E-2</v>
      </c>
      <c r="P27" s="18">
        <v>6.1993605973180516E-2</v>
      </c>
      <c r="Q27" s="18">
        <v>2.9746917178196965E-2</v>
      </c>
      <c r="R27" s="18">
        <v>5.3964325060612377E-2</v>
      </c>
      <c r="S27" s="18">
        <v>4.1844500986525722E-2</v>
      </c>
      <c r="T27" s="18"/>
      <c r="U27" s="18">
        <v>9.4922194564682871E-2</v>
      </c>
      <c r="V27" s="18">
        <v>9.7397489879680332E-2</v>
      </c>
      <c r="W27" s="18">
        <v>9.7110510098963876E-2</v>
      </c>
      <c r="X27" s="18">
        <v>9.6442811824978186E-2</v>
      </c>
      <c r="Y27" s="18">
        <v>9.7448499987118464E-2</v>
      </c>
      <c r="Z27" s="18"/>
      <c r="AA27" s="18">
        <v>4.5541145797877672E-2</v>
      </c>
      <c r="AB27" s="18">
        <v>7.397733362337397E-2</v>
      </c>
      <c r="AC27" s="18">
        <v>5.379343467059531E-2</v>
      </c>
      <c r="AD27" s="18">
        <v>6.8406279947497747E-2</v>
      </c>
      <c r="AE27" s="18">
        <v>6.1426131792964078E-2</v>
      </c>
    </row>
    <row r="28" spans="1:31" x14ac:dyDescent="0.25">
      <c r="B28" t="s">
        <v>28</v>
      </c>
      <c r="D28" s="18">
        <v>0.19774279365195979</v>
      </c>
      <c r="E28" s="18">
        <v>0.69830888166788097</v>
      </c>
      <c r="F28" s="18">
        <v>0.88215472483103607</v>
      </c>
      <c r="G28" s="18">
        <v>0.17286984417648152</v>
      </c>
      <c r="H28" s="18">
        <v>0.66428300847617727</v>
      </c>
      <c r="I28" s="18">
        <v>0.85846184103555334</v>
      </c>
      <c r="N28" t="s">
        <v>54</v>
      </c>
      <c r="O28" s="18">
        <v>0.37380566195136472</v>
      </c>
      <c r="P28" s="18">
        <v>0.33114563705319189</v>
      </c>
      <c r="Q28" s="18">
        <v>0.30974149410636309</v>
      </c>
      <c r="R28" s="18">
        <v>0.35524752095524781</v>
      </c>
      <c r="S28" s="18">
        <v>0.3234227439811786</v>
      </c>
      <c r="T28" s="18"/>
      <c r="U28" s="18">
        <v>0.34392729013246232</v>
      </c>
      <c r="V28" s="18">
        <v>0.33858175864490903</v>
      </c>
      <c r="W28" s="18">
        <v>0.34136986863981267</v>
      </c>
      <c r="X28" s="18">
        <v>0.34040332273594937</v>
      </c>
      <c r="Y28" s="18">
        <v>0.3397880961081946</v>
      </c>
      <c r="Z28" s="18"/>
      <c r="AA28" s="18">
        <v>0.36385053333528483</v>
      </c>
      <c r="AB28" s="18">
        <v>0.33366266191306893</v>
      </c>
      <c r="AC28" s="18">
        <v>0.32103175088303593</v>
      </c>
      <c r="AD28" s="18">
        <v>0.35020074887496438</v>
      </c>
      <c r="AE28" s="18">
        <v>0.3291860036230827</v>
      </c>
    </row>
    <row r="29" spans="1:31" x14ac:dyDescent="0.25">
      <c r="B29" t="s">
        <v>55</v>
      </c>
      <c r="D29" s="18">
        <v>0.75435457577362186</v>
      </c>
      <c r="E29" s="18">
        <v>0.93658287145967944</v>
      </c>
      <c r="F29" s="18">
        <v>0.95059418210001501</v>
      </c>
      <c r="G29" s="18">
        <v>0.69614118542378434</v>
      </c>
      <c r="H29" s="18">
        <v>0.88457492954865602</v>
      </c>
      <c r="I29" s="18">
        <v>0.87452589289860549</v>
      </c>
      <c r="N29" t="s">
        <v>28</v>
      </c>
      <c r="O29" s="18">
        <v>0.30496149682142076</v>
      </c>
      <c r="P29" s="18">
        <v>0.14292923400358215</v>
      </c>
      <c r="Q29" s="18">
        <v>0.11531640630361761</v>
      </c>
      <c r="R29" s="18">
        <v>0.18799431424657725</v>
      </c>
      <c r="S29" s="18">
        <v>0.12517868065465801</v>
      </c>
      <c r="T29" s="18"/>
      <c r="U29" s="18">
        <v>4.1016065854981944E-2</v>
      </c>
      <c r="V29" s="18">
        <v>3.0696577104630956E-2</v>
      </c>
      <c r="W29" s="18">
        <v>2.3517396928221843E-2</v>
      </c>
      <c r="X29" s="18">
        <v>3.4711971519297495E-2</v>
      </c>
      <c r="Y29" s="18">
        <v>2.6468699937629913E-2</v>
      </c>
      <c r="Z29" s="18"/>
      <c r="AA29" s="18">
        <v>0.2170179258389088</v>
      </c>
      <c r="AB29" s="18">
        <v>0.10494002363088309</v>
      </c>
      <c r="AC29" s="18">
        <v>8.2547274061418277E-2</v>
      </c>
      <c r="AD29" s="18">
        <v>0.13588095411434931</v>
      </c>
      <c r="AE29" s="18">
        <v>9.0416749245895697E-2</v>
      </c>
    </row>
    <row r="30" spans="1:31" x14ac:dyDescent="0.25">
      <c r="B30" s="25" t="s">
        <v>68</v>
      </c>
      <c r="C30" s="26">
        <v>-4.3123235057258125E-2</v>
      </c>
      <c r="N30" t="s">
        <v>55</v>
      </c>
      <c r="O30" s="18">
        <v>0.14137469460845858</v>
      </c>
      <c r="P30" s="18">
        <v>0.30998882301472053</v>
      </c>
      <c r="Q30" s="18">
        <v>0.42493562923503775</v>
      </c>
      <c r="R30" s="18">
        <v>0.23989923498777441</v>
      </c>
      <c r="S30" s="18">
        <v>0.38153791506441276</v>
      </c>
      <c r="T30" s="18"/>
      <c r="U30" s="18">
        <v>8.3934977156305268E-2</v>
      </c>
      <c r="V30" s="18">
        <v>9.12760584460479E-2</v>
      </c>
      <c r="W30" s="18">
        <v>9.6874857899973396E-2</v>
      </c>
      <c r="X30" s="18">
        <v>8.8190524972394949E-2</v>
      </c>
      <c r="Y30" s="18">
        <v>9.4891114562951934E-2</v>
      </c>
      <c r="Z30" s="18"/>
      <c r="AA30" s="18">
        <v>0.12223644375686048</v>
      </c>
      <c r="AB30" s="18">
        <v>0.23595756104544649</v>
      </c>
      <c r="AC30" s="18">
        <v>0.30782906269905991</v>
      </c>
      <c r="AD30" s="18">
        <v>0.18832088291173868</v>
      </c>
      <c r="AE30" s="18">
        <v>0.28059172557889467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8.1632653061224469E-2</v>
      </c>
      <c r="E32" s="18">
        <v>0.45884161850352995</v>
      </c>
      <c r="F32" s="18">
        <v>0.51185350429850118</v>
      </c>
      <c r="G32" s="18">
        <v>5.3159858501586034E-2</v>
      </c>
      <c r="H32" s="18">
        <v>0.39780771545983484</v>
      </c>
      <c r="I32" s="18">
        <v>0.41371127346875253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0.82806327661763657</v>
      </c>
      <c r="F33" s="18">
        <v>0.88689133488382799</v>
      </c>
      <c r="G33" s="18">
        <v>0.42050540919976875</v>
      </c>
      <c r="H33" s="18">
        <v>0.72500347600207204</v>
      </c>
      <c r="I33" s="18">
        <v>0.75661227186390279</v>
      </c>
      <c r="N33" t="s">
        <v>57</v>
      </c>
      <c r="O33" s="11">
        <v>6863.0809832356545</v>
      </c>
      <c r="P33" s="11">
        <v>2609.4854173692879</v>
      </c>
      <c r="Q33" s="11">
        <v>2271.9258012193427</v>
      </c>
      <c r="R33" s="11">
        <v>3324.2873399928671</v>
      </c>
      <c r="S33" s="11">
        <v>2347.5419801166113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432978460.82120001</v>
      </c>
      <c r="D38" s="19">
        <v>441814755.94</v>
      </c>
      <c r="E38" s="30">
        <v>558950072.79999995</v>
      </c>
      <c r="F38" s="19">
        <v>657783372.18999994</v>
      </c>
      <c r="G38" s="30">
        <v>393841875.25999999</v>
      </c>
      <c r="H38" s="19">
        <v>346529467.19999999</v>
      </c>
      <c r="I38" s="30">
        <v>311035920.30000001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8"/>
  <sheetViews>
    <sheetView topLeftCell="Q1" workbookViewId="0">
      <selection activeCell="U10" sqref="U10:AE15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9.5703125" bestFit="1" customWidth="1"/>
    <col min="8" max="9" width="9.28515625" bestFit="1" customWidth="1"/>
    <col min="10" max="11" width="10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3" width="12.5703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79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190856</v>
      </c>
      <c r="D4" s="6">
        <v>214552</v>
      </c>
      <c r="E4" s="6">
        <v>261619</v>
      </c>
      <c r="F4" s="6">
        <v>327241</v>
      </c>
      <c r="G4" s="6">
        <v>192154</v>
      </c>
      <c r="H4" s="6">
        <v>133422</v>
      </c>
      <c r="I4" s="6">
        <v>163824</v>
      </c>
      <c r="J4" s="6">
        <v>822276</v>
      </c>
      <c r="K4" s="6">
        <v>1459325</v>
      </c>
      <c r="M4" t="s">
        <v>13</v>
      </c>
    </row>
    <row r="5" spans="1:31" x14ac:dyDescent="0.25">
      <c r="B5" t="s">
        <v>15</v>
      </c>
      <c r="C5" s="27">
        <v>4.16</v>
      </c>
      <c r="D5" s="7">
        <v>4.16</v>
      </c>
      <c r="E5" s="7">
        <v>4.16</v>
      </c>
      <c r="F5" s="7">
        <v>4.16</v>
      </c>
      <c r="G5" s="7">
        <v>3.72</v>
      </c>
      <c r="H5" s="7">
        <v>2.12</v>
      </c>
      <c r="I5" s="7">
        <v>2.11</v>
      </c>
      <c r="J5" s="6"/>
      <c r="K5" s="6"/>
      <c r="N5" t="s">
        <v>16</v>
      </c>
      <c r="O5" s="8">
        <v>709135.59088297514</v>
      </c>
      <c r="P5" s="8">
        <v>4674412.5057823919</v>
      </c>
      <c r="Q5" s="8">
        <v>7024482.617051769</v>
      </c>
      <c r="R5" s="8">
        <v>26464802.526229661</v>
      </c>
      <c r="S5" s="8">
        <v>59704056.294231795</v>
      </c>
      <c r="T5" s="8"/>
      <c r="U5" s="8">
        <v>1408971.4057128001</v>
      </c>
      <c r="V5" s="8">
        <v>2297534.768569578</v>
      </c>
      <c r="W5" s="8">
        <v>3737962.4740634752</v>
      </c>
      <c r="X5" s="8">
        <v>18563170.922397885</v>
      </c>
      <c r="Y5" s="8">
        <v>30126598.256934576</v>
      </c>
      <c r="Z5" s="8"/>
      <c r="AA5" s="8">
        <v>2118106.9965957752</v>
      </c>
      <c r="AB5" s="8">
        <v>6971947.2743519694</v>
      </c>
      <c r="AC5" s="8">
        <v>10762445.091115244</v>
      </c>
      <c r="AD5" s="8">
        <v>45027973.448627546</v>
      </c>
      <c r="AE5" s="8">
        <v>89830654.551166371</v>
      </c>
    </row>
    <row r="6" spans="1:31" x14ac:dyDescent="0.25">
      <c r="B6" t="s">
        <v>17</v>
      </c>
      <c r="C6" s="23">
        <v>458</v>
      </c>
      <c r="D6" s="6">
        <v>515</v>
      </c>
      <c r="E6" s="6">
        <v>628</v>
      </c>
      <c r="F6" s="6">
        <v>785</v>
      </c>
      <c r="G6" s="6">
        <v>348</v>
      </c>
      <c r="H6" s="6">
        <v>130</v>
      </c>
      <c r="I6" s="6">
        <v>155</v>
      </c>
      <c r="J6" s="6">
        <v>3711</v>
      </c>
      <c r="K6" s="6">
        <v>5671</v>
      </c>
      <c r="N6" t="s">
        <v>18</v>
      </c>
      <c r="O6" s="8">
        <v>1702652.8158266284</v>
      </c>
      <c r="P6" s="8">
        <v>4735269.2216762472</v>
      </c>
      <c r="Q6" s="8">
        <v>10831570.898687936</v>
      </c>
      <c r="R6" s="8">
        <v>34604101.434918895</v>
      </c>
      <c r="S6" s="8">
        <v>80035990.67097941</v>
      </c>
      <c r="T6" s="8"/>
      <c r="U6" s="8">
        <v>1837968.2360374969</v>
      </c>
      <c r="V6" s="8">
        <v>2847760.0039381608</v>
      </c>
      <c r="W6" s="8">
        <v>4686958.7500793021</v>
      </c>
      <c r="X6" s="8">
        <v>23469809.571162358</v>
      </c>
      <c r="Y6" s="8">
        <v>37467221.439264983</v>
      </c>
      <c r="Z6" s="8"/>
      <c r="AA6" s="8">
        <v>3540621.0518641253</v>
      </c>
      <c r="AB6" s="8">
        <v>7583029.225614408</v>
      </c>
      <c r="AC6" s="8">
        <v>15518529.648767238</v>
      </c>
      <c r="AD6" s="8">
        <v>58073911.006081253</v>
      </c>
      <c r="AE6" s="8">
        <v>117503212.11024439</v>
      </c>
    </row>
    <row r="7" spans="1:31" x14ac:dyDescent="0.25">
      <c r="B7" t="s">
        <v>19</v>
      </c>
      <c r="C7" s="28">
        <v>4109.1554981430645</v>
      </c>
      <c r="D7" s="9">
        <v>4619.1937133322572</v>
      </c>
      <c r="E7" s="9">
        <v>5632.5959416545566</v>
      </c>
      <c r="F7" s="9">
        <v>7045.3738091393507</v>
      </c>
      <c r="G7" s="9">
        <v>3408.1687855017585</v>
      </c>
      <c r="H7" s="9">
        <v>1779.8214768731405</v>
      </c>
      <c r="I7" s="9">
        <v>2152.0151474168247</v>
      </c>
      <c r="J7" s="9">
        <v>27870.705191639885</v>
      </c>
      <c r="K7" s="9">
        <v>43934.434919971172</v>
      </c>
      <c r="N7" t="s">
        <v>20</v>
      </c>
      <c r="O7" s="8">
        <v>3382696.8167338585</v>
      </c>
      <c r="P7" s="8">
        <v>-879711.71908698604</v>
      </c>
      <c r="Q7" s="8">
        <v>-1736282.3492362238</v>
      </c>
      <c r="R7" s="8">
        <v>20040164.425813749</v>
      </c>
      <c r="S7" s="8">
        <v>-12160796.292482078</v>
      </c>
      <c r="T7" s="8"/>
      <c r="U7" s="8">
        <v>8189747.7736215284</v>
      </c>
      <c r="V7" s="8">
        <v>12689217.20619943</v>
      </c>
      <c r="W7" s="8">
        <v>20884490.163138174</v>
      </c>
      <c r="X7" s="8">
        <v>104578350.38004053</v>
      </c>
      <c r="Y7" s="8">
        <v>166948999.53314334</v>
      </c>
      <c r="Z7" s="8"/>
      <c r="AA7" s="8">
        <v>11572444.590355387</v>
      </c>
      <c r="AB7" s="8">
        <v>11809505.487112444</v>
      </c>
      <c r="AC7" s="8">
        <v>19148207.81390195</v>
      </c>
      <c r="AD7" s="8">
        <v>124618514.80585428</v>
      </c>
      <c r="AE7" s="8">
        <v>154788203.24066126</v>
      </c>
    </row>
    <row r="8" spans="1:31" x14ac:dyDescent="0.25">
      <c r="B8" t="s">
        <v>21</v>
      </c>
      <c r="C8" s="23">
        <v>3470</v>
      </c>
      <c r="D8" s="6">
        <v>3900</v>
      </c>
      <c r="E8" s="6">
        <v>4755</v>
      </c>
      <c r="F8" s="6">
        <v>5948</v>
      </c>
      <c r="G8" s="6">
        <v>3043</v>
      </c>
      <c r="H8" s="6">
        <v>969</v>
      </c>
      <c r="I8" s="6">
        <v>845</v>
      </c>
      <c r="J8" s="6">
        <v>26752</v>
      </c>
      <c r="K8" s="6">
        <v>44973</v>
      </c>
      <c r="N8" t="s">
        <v>22</v>
      </c>
      <c r="O8" s="8">
        <v>637140.5794849121</v>
      </c>
      <c r="P8" s="8">
        <v>1209803.3452040972</v>
      </c>
      <c r="Q8" s="8">
        <v>245862.30455032736</v>
      </c>
      <c r="R8" s="8">
        <v>15225576.94639802</v>
      </c>
      <c r="S8" s="8">
        <v>6046900.5138515979</v>
      </c>
      <c r="T8" s="8"/>
      <c r="U8" s="8">
        <v>3526938.5860424577</v>
      </c>
      <c r="V8" s="8">
        <v>5541547.228767368</v>
      </c>
      <c r="W8" s="8">
        <v>9062680.7707012501</v>
      </c>
      <c r="X8" s="8">
        <v>45607494.331275299</v>
      </c>
      <c r="Y8" s="8">
        <v>72577756.286344066</v>
      </c>
      <c r="Z8" s="8"/>
      <c r="AA8" s="8">
        <v>4164079.1655273698</v>
      </c>
      <c r="AB8" s="8">
        <v>6751350.5739714652</v>
      </c>
      <c r="AC8" s="8">
        <v>9308543.0752515774</v>
      </c>
      <c r="AD8" s="8">
        <v>60833071.277673319</v>
      </c>
      <c r="AE8" s="8">
        <v>78624656.800195664</v>
      </c>
    </row>
    <row r="9" spans="1:31" x14ac:dyDescent="0.25">
      <c r="B9" t="s">
        <v>23</v>
      </c>
      <c r="C9" s="23">
        <v>7933</v>
      </c>
      <c r="D9" s="6">
        <v>8835</v>
      </c>
      <c r="E9" s="6">
        <v>10814</v>
      </c>
      <c r="F9" s="6">
        <v>13458</v>
      </c>
      <c r="G9" s="6">
        <v>5949</v>
      </c>
      <c r="H9" s="6">
        <v>3145</v>
      </c>
      <c r="I9" s="6">
        <v>3479</v>
      </c>
      <c r="J9" s="6">
        <v>58077</v>
      </c>
      <c r="K9" s="6">
        <v>89471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11403</v>
      </c>
      <c r="D10" s="6">
        <v>12735</v>
      </c>
      <c r="E10" s="6">
        <v>15569</v>
      </c>
      <c r="F10" s="6">
        <v>19406</v>
      </c>
      <c r="G10" s="6">
        <v>8992</v>
      </c>
      <c r="H10" s="6">
        <v>4114</v>
      </c>
      <c r="I10" s="6">
        <v>4324</v>
      </c>
      <c r="J10" s="6">
        <v>84829</v>
      </c>
      <c r="K10" s="6">
        <v>134444</v>
      </c>
      <c r="N10" t="s">
        <v>26</v>
      </c>
      <c r="O10" s="8">
        <v>6403689.4974561613</v>
      </c>
      <c r="P10" s="8">
        <v>6671949.1512582209</v>
      </c>
      <c r="Q10" s="8">
        <v>9102150.0876292922</v>
      </c>
      <c r="R10" s="8">
        <v>67093531.504609734</v>
      </c>
      <c r="S10" s="8">
        <v>77138234.72769174</v>
      </c>
      <c r="T10" s="8"/>
      <c r="U10" s="20">
        <v>128648.67917164526</v>
      </c>
      <c r="V10" s="20">
        <v>471064.27802848106</v>
      </c>
      <c r="W10" s="20">
        <v>1146439.062762172</v>
      </c>
      <c r="X10" s="20">
        <v>2978597.6933831275</v>
      </c>
      <c r="Y10" s="20">
        <v>7919827.2535971934</v>
      </c>
      <c r="Z10" s="10"/>
      <c r="AA10" s="20">
        <v>6532338.1766278064</v>
      </c>
      <c r="AB10" s="20">
        <v>7143013.4292867016</v>
      </c>
      <c r="AC10" s="20">
        <v>10248589.150391463</v>
      </c>
      <c r="AD10" s="20">
        <v>70072129.197992861</v>
      </c>
      <c r="AE10" s="20">
        <v>85058061.98128894</v>
      </c>
    </row>
    <row r="11" spans="1:31" x14ac:dyDescent="0.25">
      <c r="B11" t="s">
        <v>62</v>
      </c>
      <c r="C11" s="28">
        <v>59.746615249193113</v>
      </c>
      <c r="D11" s="6">
        <v>59.35623997911928</v>
      </c>
      <c r="E11" s="6">
        <v>59.510203769603883</v>
      </c>
      <c r="F11" s="6">
        <v>59.301860096992741</v>
      </c>
      <c r="G11" s="6">
        <v>46.795799202722819</v>
      </c>
      <c r="H11" s="6">
        <v>30.83449506078458</v>
      </c>
      <c r="I11" s="6">
        <v>26.394179119054595</v>
      </c>
      <c r="N11" t="s">
        <v>27</v>
      </c>
      <c r="O11" s="8">
        <v>4027046.8689718423</v>
      </c>
      <c r="P11" s="8">
        <v>3491047.4859419428</v>
      </c>
      <c r="Q11" s="8">
        <v>4928663.5371473823</v>
      </c>
      <c r="R11" s="8">
        <v>38841878.389482163</v>
      </c>
      <c r="S11" s="8">
        <v>40932074.144851118</v>
      </c>
      <c r="T11" s="8"/>
      <c r="U11" s="20">
        <v>1230752.3711130489</v>
      </c>
      <c r="V11" s="20">
        <v>2072745.1925860157</v>
      </c>
      <c r="W11" s="20">
        <v>3617844.4617140307</v>
      </c>
      <c r="X11" s="20">
        <v>16522046.895272575</v>
      </c>
      <c r="Y11" s="20">
        <v>28240805.524132863</v>
      </c>
      <c r="Z11" s="10"/>
      <c r="AA11" s="20">
        <v>5257799.2400848912</v>
      </c>
      <c r="AB11" s="20">
        <v>5563792.6785279587</v>
      </c>
      <c r="AC11" s="20">
        <v>8546507.9988614134</v>
      </c>
      <c r="AD11" s="20">
        <v>55363925.284754738</v>
      </c>
      <c r="AE11" s="20">
        <v>69172879.668983981</v>
      </c>
    </row>
    <row r="12" spans="1:31" x14ac:dyDescent="0.25">
      <c r="B12" t="s">
        <v>63</v>
      </c>
      <c r="C12" s="23">
        <v>240</v>
      </c>
      <c r="D12">
        <v>240</v>
      </c>
      <c r="E12">
        <v>240</v>
      </c>
      <c r="F12">
        <v>240</v>
      </c>
      <c r="G12" s="9">
        <v>181.03</v>
      </c>
      <c r="H12" s="30">
        <v>97.42</v>
      </c>
      <c r="I12" s="30">
        <v>94.74</v>
      </c>
      <c r="N12" t="s">
        <v>30</v>
      </c>
      <c r="O12" s="8">
        <v>-362002.08235829789</v>
      </c>
      <c r="P12" s="8">
        <v>-2090391.4315603855</v>
      </c>
      <c r="Q12" s="8">
        <v>-2826149.9997519744</v>
      </c>
      <c r="R12" s="8">
        <v>-15210525.956166338</v>
      </c>
      <c r="S12" s="8">
        <v>-25533628.902863774</v>
      </c>
      <c r="T12" s="8"/>
      <c r="U12" s="20">
        <v>3929434.6337676789</v>
      </c>
      <c r="V12" s="20">
        <v>4992959.597734171</v>
      </c>
      <c r="W12" s="20">
        <v>6569755.7339977575</v>
      </c>
      <c r="X12" s="20">
        <v>44810731.543562151</v>
      </c>
      <c r="Y12" s="20">
        <v>58084574.839410767</v>
      </c>
      <c r="Z12" s="10"/>
      <c r="AA12" s="20">
        <v>3567432.551409381</v>
      </c>
      <c r="AB12" s="20">
        <v>2902568.1661737855</v>
      </c>
      <c r="AC12" s="20">
        <v>3743605.7342457832</v>
      </c>
      <c r="AD12" s="20">
        <v>29600205.587395813</v>
      </c>
      <c r="AE12" s="20">
        <v>32550945.936546993</v>
      </c>
    </row>
    <row r="13" spans="1:31" x14ac:dyDescent="0.25">
      <c r="A13" t="s">
        <v>28</v>
      </c>
      <c r="B13" t="s">
        <v>29</v>
      </c>
      <c r="C13" s="23">
        <v>5229</v>
      </c>
      <c r="D13" s="6">
        <v>5405.7372070792826</v>
      </c>
      <c r="E13" s="6">
        <v>5874.1583232461353</v>
      </c>
      <c r="F13" s="6">
        <v>6383.1693411536171</v>
      </c>
      <c r="G13" s="6">
        <v>4964.4525371136269</v>
      </c>
      <c r="H13" s="6">
        <v>3178.8500108618969</v>
      </c>
      <c r="I13" s="6">
        <v>3115.9217453533843</v>
      </c>
      <c r="J13" s="6">
        <v>20480.694740222556</v>
      </c>
      <c r="K13" s="6">
        <v>30862.038428770113</v>
      </c>
      <c r="N13" t="s">
        <v>58</v>
      </c>
      <c r="O13" s="8">
        <v>1327454.5006263596</v>
      </c>
      <c r="P13" s="8">
        <v>2756347.4686264573</v>
      </c>
      <c r="Q13" s="8">
        <v>4224331.8067945885</v>
      </c>
      <c r="R13" s="8">
        <v>20574238.772194576</v>
      </c>
      <c r="S13" s="8">
        <v>34931449.819862202</v>
      </c>
      <c r="T13" s="8"/>
      <c r="U13" s="20">
        <v>1396384.4723049402</v>
      </c>
      <c r="V13" s="20">
        <v>1605801.8104862487</v>
      </c>
      <c r="W13" s="20">
        <v>2122832.0786946621</v>
      </c>
      <c r="X13" s="20">
        <v>15207329.690171178</v>
      </c>
      <c r="Y13" s="20">
        <v>18432329.857885253</v>
      </c>
      <c r="Z13" s="10"/>
      <c r="AA13" s="20">
        <v>2723838.9729312998</v>
      </c>
      <c r="AB13" s="20">
        <v>4362149.279112706</v>
      </c>
      <c r="AC13" s="20">
        <v>6347163.8854892505</v>
      </c>
      <c r="AD13" s="20">
        <v>35781568.462365754</v>
      </c>
      <c r="AE13" s="20">
        <v>53363779.677747458</v>
      </c>
    </row>
    <row r="14" spans="1:31" x14ac:dyDescent="0.25">
      <c r="B14" t="s">
        <v>31</v>
      </c>
      <c r="C14" s="28">
        <v>1141</v>
      </c>
      <c r="D14" s="6">
        <v>1179.5651469262689</v>
      </c>
      <c r="E14" s="6">
        <v>1281.7775189948054</v>
      </c>
      <c r="F14" s="6">
        <v>1392.8468575743495</v>
      </c>
      <c r="G14" s="6">
        <v>952.37295414124003</v>
      </c>
      <c r="H14" s="6">
        <v>400.27835355424514</v>
      </c>
      <c r="I14" s="6">
        <v>186.95530472120305</v>
      </c>
      <c r="J14" s="6">
        <v>6650.0814727513816</v>
      </c>
      <c r="K14" s="6">
        <v>10672.621432211801</v>
      </c>
      <c r="N14" t="s">
        <v>35</v>
      </c>
      <c r="O14" s="8">
        <v>1335761.9250242899</v>
      </c>
      <c r="P14" s="8">
        <v>3265312.6207343764</v>
      </c>
      <c r="Q14" s="8">
        <v>4944174.8019972472</v>
      </c>
      <c r="R14" s="8">
        <v>22677728.193918541</v>
      </c>
      <c r="S14" s="8">
        <v>41048709.344401322</v>
      </c>
      <c r="T14" s="8"/>
      <c r="U14" s="20">
        <v>1298637.5592435945</v>
      </c>
      <c r="V14" s="20">
        <v>1493395.6837522113</v>
      </c>
      <c r="W14" s="20">
        <v>1974233.8331860357</v>
      </c>
      <c r="X14" s="20">
        <v>14142816.611859197</v>
      </c>
      <c r="Y14" s="20">
        <v>17142066.767833285</v>
      </c>
      <c r="Z14" s="10"/>
      <c r="AA14" s="20">
        <v>2634399.4842678844</v>
      </c>
      <c r="AB14" s="20">
        <v>4758708.3044865876</v>
      </c>
      <c r="AC14" s="20">
        <v>6918408.6351832831</v>
      </c>
      <c r="AD14" s="20">
        <v>36820544.805777736</v>
      </c>
      <c r="AE14" s="20">
        <v>58190776.112234607</v>
      </c>
    </row>
    <row r="15" spans="1:31" x14ac:dyDescent="0.25">
      <c r="A15" t="s">
        <v>33</v>
      </c>
      <c r="B15" t="s">
        <v>34</v>
      </c>
      <c r="C15" s="28">
        <v>1279</v>
      </c>
      <c r="D15" s="20">
        <v>1271</v>
      </c>
      <c r="E15" s="20">
        <v>1509</v>
      </c>
      <c r="F15" s="20">
        <v>1874</v>
      </c>
      <c r="G15" s="20">
        <v>635.5</v>
      </c>
      <c r="H15" s="20">
        <v>301.57363636363641</v>
      </c>
      <c r="I15" s="20">
        <v>266.91000000000008</v>
      </c>
      <c r="J15" s="20">
        <v>9214.6318181818169</v>
      </c>
      <c r="K15" s="20">
        <v>14072.581818181816</v>
      </c>
      <c r="M15" t="s">
        <v>37</v>
      </c>
      <c r="O15" s="8">
        <v>119361653.13929529</v>
      </c>
      <c r="P15" s="8">
        <v>98013025.824510321</v>
      </c>
      <c r="Q15" s="8">
        <v>114022818.21651202</v>
      </c>
      <c r="R15" s="8">
        <v>998333605.16049445</v>
      </c>
      <c r="S15" s="8">
        <v>1065064950.6027126</v>
      </c>
      <c r="T15" s="8"/>
      <c r="U15" s="10"/>
      <c r="V15" s="10"/>
      <c r="W15" s="10"/>
      <c r="X15" s="10"/>
      <c r="Y15" s="10"/>
      <c r="Z15" s="10"/>
      <c r="AA15" s="10">
        <v>119361653.13929529</v>
      </c>
      <c r="AB15" s="10">
        <v>98013025.824510321</v>
      </c>
      <c r="AC15" s="10">
        <v>114022818.21651202</v>
      </c>
      <c r="AD15" s="10">
        <v>998333605.16049445</v>
      </c>
      <c r="AE15" s="10">
        <v>1065064950.6027126</v>
      </c>
    </row>
    <row r="16" spans="1:31" x14ac:dyDescent="0.25">
      <c r="B16" t="s">
        <v>36</v>
      </c>
      <c r="C16" s="28">
        <v>1321</v>
      </c>
      <c r="D16" s="20">
        <v>1546</v>
      </c>
      <c r="E16" s="20">
        <v>1433</v>
      </c>
      <c r="F16" s="20">
        <v>1389</v>
      </c>
      <c r="G16" s="20">
        <v>534.52737881508085</v>
      </c>
      <c r="H16" s="20">
        <v>187.6275575922715</v>
      </c>
      <c r="I16" s="20">
        <v>180.33122335495835</v>
      </c>
      <c r="J16" s="20">
        <v>11284.225317963239</v>
      </c>
      <c r="K16" s="20">
        <v>12270.206095263853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2295</v>
      </c>
      <c r="D17" s="20">
        <v>2540.6872510949584</v>
      </c>
      <c r="E17" s="20">
        <v>2530.6313590954824</v>
      </c>
      <c r="F17" s="20">
        <v>2593.1513152449761</v>
      </c>
      <c r="G17" s="20">
        <v>1386.0423493642388</v>
      </c>
      <c r="H17" s="20">
        <v>548.02764666176108</v>
      </c>
      <c r="I17" s="20">
        <v>342.37310395401721</v>
      </c>
      <c r="J17" s="20">
        <v>16717.804258606844</v>
      </c>
      <c r="K17" s="20">
        <v>21386.591866594888</v>
      </c>
      <c r="M17" t="s">
        <v>40</v>
      </c>
      <c r="O17" s="8">
        <v>19163576.512648728</v>
      </c>
      <c r="P17" s="8">
        <v>23834038.64857636</v>
      </c>
      <c r="Q17" s="8">
        <v>36738803.704870343</v>
      </c>
      <c r="R17" s="8">
        <v>230311496.23739904</v>
      </c>
      <c r="S17" s="8">
        <v>302142990.32052332</v>
      </c>
      <c r="T17" s="8"/>
      <c r="U17" s="8">
        <v>22947483.717015192</v>
      </c>
      <c r="V17" s="8">
        <v>34012025.770061664</v>
      </c>
      <c r="W17" s="8">
        <v>53803197.328336857</v>
      </c>
      <c r="X17" s="8">
        <v>285880347.63912427</v>
      </c>
      <c r="Y17" s="8">
        <v>436940179.75854635</v>
      </c>
      <c r="Z17" s="8"/>
      <c r="AA17" s="8">
        <v>42111060.229663923</v>
      </c>
      <c r="AB17" s="8">
        <v>57846064.418638028</v>
      </c>
      <c r="AC17" s="8">
        <v>90542001.033207208</v>
      </c>
      <c r="AD17" s="8">
        <v>516191843.87652326</v>
      </c>
      <c r="AE17" s="8">
        <v>739083170.07906961</v>
      </c>
    </row>
    <row r="18" spans="1:31" x14ac:dyDescent="0.25">
      <c r="A18" t="s">
        <v>41</v>
      </c>
      <c r="C18" s="28">
        <v>18265.155498143064</v>
      </c>
      <c r="D18" s="6">
        <v>20409.880964427215</v>
      </c>
      <c r="E18" s="6">
        <v>24360.227300750037</v>
      </c>
      <c r="F18" s="6">
        <v>29829.525124384327</v>
      </c>
      <c r="G18" s="6">
        <v>14134.211134865998</v>
      </c>
      <c r="H18" s="6">
        <v>6571.8491235349011</v>
      </c>
      <c r="I18" s="6">
        <v>6973.3882513708422</v>
      </c>
      <c r="J18" s="6">
        <v>133128.50945024673</v>
      </c>
      <c r="K18" s="6">
        <v>205436.02678656604</v>
      </c>
      <c r="N18" t="s">
        <v>42</v>
      </c>
      <c r="O18" s="13">
        <v>6376201</v>
      </c>
      <c r="P18" s="13">
        <v>7550947</v>
      </c>
      <c r="Q18" s="13">
        <v>8580663</v>
      </c>
      <c r="R18" s="13">
        <v>70765670</v>
      </c>
      <c r="S18" s="13">
        <v>80999093</v>
      </c>
      <c r="U18" s="13">
        <v>6414057</v>
      </c>
      <c r="V18" s="13">
        <v>8319201</v>
      </c>
      <c r="W18" s="13">
        <v>10663728</v>
      </c>
      <c r="X18" s="13">
        <v>74334095</v>
      </c>
      <c r="Y18" s="13">
        <v>95652110</v>
      </c>
      <c r="Z18" s="14"/>
      <c r="AA18" s="13">
        <v>6376201</v>
      </c>
      <c r="AB18" s="13">
        <v>7550947</v>
      </c>
      <c r="AC18" s="13">
        <v>8580663</v>
      </c>
      <c r="AD18" s="13">
        <v>70765670</v>
      </c>
      <c r="AE18" s="13">
        <v>80999093</v>
      </c>
    </row>
    <row r="19" spans="1:31" x14ac:dyDescent="0.25">
      <c r="N19" t="s">
        <v>43</v>
      </c>
      <c r="O19" s="15">
        <v>3.0054850078673381</v>
      </c>
      <c r="P19" s="15">
        <v>3.1564303985415818</v>
      </c>
      <c r="Q19" s="15">
        <v>4.2815810042732529</v>
      </c>
      <c r="R19" s="15">
        <v>3.2545653314297605</v>
      </c>
      <c r="S19" s="15">
        <v>3.7302021433810788</v>
      </c>
      <c r="T19" s="15"/>
      <c r="U19" s="15">
        <v>3.5776862782814671</v>
      </c>
      <c r="V19" s="15">
        <v>4.0883764883264231</v>
      </c>
      <c r="W19" s="15">
        <v>5.0454397681877161</v>
      </c>
      <c r="X19" s="15">
        <v>3.8458845518886626</v>
      </c>
      <c r="Y19" s="15">
        <v>4.5680140224668992</v>
      </c>
      <c r="Z19" s="15"/>
      <c r="AA19" s="15">
        <v>6.6044122871383637</v>
      </c>
      <c r="AB19" s="15">
        <v>7.6607694927057528</v>
      </c>
      <c r="AC19" s="15">
        <v>10.551865401683671</v>
      </c>
      <c r="AD19" s="15">
        <v>7.2943822036380528</v>
      </c>
      <c r="AE19" s="15">
        <v>9.124585754053685</v>
      </c>
    </row>
    <row r="20" spans="1:31" x14ac:dyDescent="0.25">
      <c r="M20" t="s">
        <v>44</v>
      </c>
      <c r="O20" s="8">
        <v>138525229.65194401</v>
      </c>
      <c r="P20" s="8">
        <v>121847064.47308668</v>
      </c>
      <c r="Q20" s="8">
        <v>150761621.92138237</v>
      </c>
      <c r="R20" s="8">
        <v>1228645101.3978934</v>
      </c>
      <c r="S20" s="8">
        <v>1367207940.9232359</v>
      </c>
      <c r="T20" s="8"/>
      <c r="U20" s="8">
        <v>22947483.717015192</v>
      </c>
      <c r="V20" s="8">
        <v>34012025.770061664</v>
      </c>
      <c r="W20" s="8">
        <v>53803197.328336857</v>
      </c>
      <c r="X20" s="8">
        <v>285880347.63912427</v>
      </c>
      <c r="Y20" s="8">
        <v>436940179.75854635</v>
      </c>
      <c r="Z20" s="8"/>
      <c r="AA20" s="8">
        <v>161472713.36895922</v>
      </c>
      <c r="AB20" s="8">
        <v>155859090.24314836</v>
      </c>
      <c r="AC20" s="8">
        <v>204564819.24971923</v>
      </c>
      <c r="AD20" s="8">
        <v>1514525449.0370178</v>
      </c>
      <c r="AE20" s="8">
        <v>1804148120.6817822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21.725354902071626</v>
      </c>
      <c r="P21" s="15">
        <v>16.136660007425121</v>
      </c>
      <c r="Q21" s="15">
        <v>17.569926930049853</v>
      </c>
      <c r="R21" s="15">
        <v>17.36216305728319</v>
      </c>
      <c r="S21" s="15">
        <v>16.87929938824421</v>
      </c>
      <c r="T21" s="15"/>
      <c r="U21" s="15">
        <v>3.5776862782814671</v>
      </c>
      <c r="V21" s="15">
        <v>4.0883764883264231</v>
      </c>
      <c r="W21" s="15">
        <v>5.0454397681877161</v>
      </c>
      <c r="X21" s="15">
        <v>3.8458845518886626</v>
      </c>
      <c r="Y21" s="15">
        <v>4.5680140224668992</v>
      </c>
      <c r="Z21" s="15"/>
      <c r="AA21" s="15">
        <v>25.324282181342657</v>
      </c>
      <c r="AB21" s="15">
        <v>20.640999101589291</v>
      </c>
      <c r="AC21" s="15">
        <v>23.84021132746027</v>
      </c>
      <c r="AD21" s="15">
        <v>21.401979929491485</v>
      </c>
      <c r="AE21" s="15">
        <v>22.273682998916819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0.32427184466019415</v>
      </c>
      <c r="E23" s="18">
        <v>0.79299363057324845</v>
      </c>
      <c r="F23" s="18">
        <v>0.80254777070063699</v>
      </c>
      <c r="G23" s="18">
        <v>0.24017467248908297</v>
      </c>
      <c r="H23" s="18">
        <v>0.71615720524017468</v>
      </c>
      <c r="I23" s="18">
        <v>0.66157205240174677</v>
      </c>
      <c r="M23" t="s">
        <v>45</v>
      </c>
      <c r="N23" t="s">
        <v>47</v>
      </c>
    </row>
    <row r="24" spans="1:31" x14ac:dyDescent="0.25">
      <c r="B24" t="s">
        <v>19</v>
      </c>
      <c r="D24" s="18">
        <v>0.26217236231837371</v>
      </c>
      <c r="E24" s="18">
        <v>0.68401399722091127</v>
      </c>
      <c r="F24" s="18">
        <v>0.69454918848660629</v>
      </c>
      <c r="G24" s="18">
        <v>0.17059143002937788</v>
      </c>
      <c r="H24" s="18">
        <v>0.56686441345978622</v>
      </c>
      <c r="I24" s="18">
        <v>0.47628773153283577</v>
      </c>
      <c r="N24" t="s">
        <v>48</v>
      </c>
      <c r="O24" s="18">
        <v>3.7004344696039242E-2</v>
      </c>
      <c r="P24" s="18">
        <v>0.19612339204046733</v>
      </c>
      <c r="Q24" s="18">
        <v>0.19120063553186833</v>
      </c>
      <c r="R24" s="18">
        <v>0.11490873429501078</v>
      </c>
      <c r="S24" s="18">
        <v>0.19760199047112015</v>
      </c>
      <c r="T24" s="18"/>
      <c r="U24" s="18">
        <v>6.1399821570330623E-2</v>
      </c>
      <c r="V24" s="18">
        <v>6.7550659408000688E-2</v>
      </c>
      <c r="W24" s="18">
        <v>6.9474727519488508E-2</v>
      </c>
      <c r="X24" s="18">
        <v>6.4933357874010833E-2</v>
      </c>
      <c r="Y24" s="18">
        <v>6.8949022435022045E-2</v>
      </c>
      <c r="Z24" s="18"/>
      <c r="AA24" s="18">
        <v>5.0298116101663376E-2</v>
      </c>
      <c r="AB24" s="18">
        <v>0.12052587059156275</v>
      </c>
      <c r="AC24" s="18">
        <v>0.11886687910915517</v>
      </c>
      <c r="AD24" s="18">
        <v>8.7231082751083835E-2</v>
      </c>
      <c r="AE24" s="18">
        <v>0.12154336370770827</v>
      </c>
    </row>
    <row r="25" spans="1:31" x14ac:dyDescent="0.25">
      <c r="B25" t="s">
        <v>49</v>
      </c>
      <c r="D25" s="18">
        <v>0.21974358974358973</v>
      </c>
      <c r="E25" s="18">
        <v>0.79621451104100949</v>
      </c>
      <c r="F25" s="18">
        <v>0.85793544048419634</v>
      </c>
      <c r="G25" s="18">
        <v>0.12305475504322766</v>
      </c>
      <c r="H25" s="18">
        <v>0.75153846153846149</v>
      </c>
      <c r="I25" s="18">
        <v>0.78333333333333333</v>
      </c>
      <c r="N25" t="s">
        <v>50</v>
      </c>
      <c r="O25" s="18">
        <v>8.8848384574915298E-2</v>
      </c>
      <c r="P25" s="18">
        <v>0.1986767451163419</v>
      </c>
      <c r="Q25" s="18">
        <v>0.29482644524029589</v>
      </c>
      <c r="R25" s="18">
        <v>0.15024912781275102</v>
      </c>
      <c r="S25" s="18">
        <v>0.26489441501215888</v>
      </c>
      <c r="T25" s="18"/>
      <c r="U25" s="18">
        <v>8.0094543641605148E-2</v>
      </c>
      <c r="V25" s="18">
        <v>8.3728032643231698E-2</v>
      </c>
      <c r="W25" s="18">
        <v>8.7113015263328847E-2</v>
      </c>
      <c r="X25" s="18">
        <v>8.2096617570890304E-2</v>
      </c>
      <c r="Y25" s="18">
        <v>8.5749086888666115E-2</v>
      </c>
      <c r="Z25" s="18"/>
      <c r="AA25" s="18">
        <v>8.4078174060553262E-2</v>
      </c>
      <c r="AB25" s="18">
        <v>0.13108980363357534</v>
      </c>
      <c r="AC25" s="18">
        <v>0.17139592091714054</v>
      </c>
      <c r="AD25" s="18">
        <v>0.11250451105533729</v>
      </c>
      <c r="AE25" s="18">
        <v>0.15898510055055576</v>
      </c>
    </row>
    <row r="26" spans="1:31" x14ac:dyDescent="0.25">
      <c r="B26" t="s">
        <v>51</v>
      </c>
      <c r="D26" s="18">
        <v>0.32665534804753821</v>
      </c>
      <c r="E26" s="18">
        <v>0.70917329387830585</v>
      </c>
      <c r="F26" s="18">
        <v>0.74149204933868329</v>
      </c>
      <c r="G26" s="18">
        <v>0.25009454178747004</v>
      </c>
      <c r="H26" s="18">
        <v>0.60355477120887435</v>
      </c>
      <c r="I26" s="18">
        <v>0.56145216185554014</v>
      </c>
      <c r="N26" t="s">
        <v>20</v>
      </c>
      <c r="O26" s="18">
        <v>0.17651698859558618</v>
      </c>
      <c r="P26" s="18">
        <v>-3.6909888922225624E-2</v>
      </c>
      <c r="Q26" s="18">
        <v>-4.7260176547502843E-2</v>
      </c>
      <c r="R26" s="18">
        <v>8.7013304820688905E-2</v>
      </c>
      <c r="S26" s="18">
        <v>-4.0248480626942564E-2</v>
      </c>
      <c r="T26" s="18"/>
      <c r="U26" s="18">
        <v>0.35689088505808425</v>
      </c>
      <c r="V26" s="18">
        <v>0.37308031259251939</v>
      </c>
      <c r="W26" s="18">
        <v>0.38816448092646738</v>
      </c>
      <c r="X26" s="18">
        <v>0.36581161049955435</v>
      </c>
      <c r="Y26" s="18">
        <v>0.38208662711083141</v>
      </c>
      <c r="Z26" s="18"/>
      <c r="AA26" s="18">
        <v>0.27480772336868192</v>
      </c>
      <c r="AB26" s="18">
        <v>0.20415400089530406</v>
      </c>
      <c r="AC26" s="18">
        <v>0.21148425697902509</v>
      </c>
      <c r="AD26" s="18">
        <v>0.24141899234592307</v>
      </c>
      <c r="AE26" s="18">
        <v>0.20943272625745421</v>
      </c>
    </row>
    <row r="27" spans="1:31" x14ac:dyDescent="0.25">
      <c r="B27" t="s">
        <v>52</v>
      </c>
      <c r="D27" s="18">
        <v>0.29391440910875538</v>
      </c>
      <c r="E27" s="18">
        <v>0.73575695291926269</v>
      </c>
      <c r="F27" s="18">
        <v>0.77718231474801602</v>
      </c>
      <c r="G27" s="18">
        <v>0.21143558712619487</v>
      </c>
      <c r="H27" s="18">
        <v>0.63921774971498724</v>
      </c>
      <c r="I27" s="18">
        <v>0.62080154345347716</v>
      </c>
      <c r="N27" t="s">
        <v>53</v>
      </c>
      <c r="O27" s="18">
        <v>3.3247477529279243E-2</v>
      </c>
      <c r="P27" s="18">
        <v>5.0759477361020412E-2</v>
      </c>
      <c r="Q27" s="18">
        <v>6.692169579755102E-3</v>
      </c>
      <c r="R27" s="18">
        <v>6.610862764186072E-2</v>
      </c>
      <c r="S27" s="18">
        <v>2.0013373493910434E-2</v>
      </c>
      <c r="T27" s="18"/>
      <c r="U27" s="18">
        <v>0.15369609276276724</v>
      </c>
      <c r="V27" s="18">
        <v>0.16292905533563345</v>
      </c>
      <c r="W27" s="18">
        <v>0.16844130499151866</v>
      </c>
      <c r="X27" s="18">
        <v>0.15953350661531679</v>
      </c>
      <c r="Y27" s="18">
        <v>0.16610455995704176</v>
      </c>
      <c r="Z27" s="18"/>
      <c r="AA27" s="18">
        <v>9.8883265888283292E-2</v>
      </c>
      <c r="AB27" s="18">
        <v>0.1167123579075533</v>
      </c>
      <c r="AC27" s="18">
        <v>0.10280911586919284</v>
      </c>
      <c r="AD27" s="18">
        <v>0.11784973358127104</v>
      </c>
      <c r="AE27" s="18">
        <v>0.10638133837059791</v>
      </c>
    </row>
    <row r="28" spans="1:31" x14ac:dyDescent="0.25">
      <c r="B28" t="s">
        <v>28</v>
      </c>
      <c r="D28" s="18">
        <v>0.19260673594591207</v>
      </c>
      <c r="E28" s="18">
        <v>0.68771620064911809</v>
      </c>
      <c r="F28" s="18">
        <v>0.8657746875009743</v>
      </c>
      <c r="G28" s="18">
        <v>0.1653173057482559</v>
      </c>
      <c r="H28" s="18">
        <v>0.64918636848882993</v>
      </c>
      <c r="I28" s="18">
        <v>0.83614784862295966</v>
      </c>
      <c r="N28" t="s">
        <v>54</v>
      </c>
      <c r="O28" s="18">
        <v>0.54430008717544442</v>
      </c>
      <c r="P28" s="18">
        <v>0.42640682039035016</v>
      </c>
      <c r="Q28" s="18">
        <v>0.3819071991970347</v>
      </c>
      <c r="R28" s="18">
        <v>0.45996579252342862</v>
      </c>
      <c r="S28" s="18">
        <v>0.39077626373952928</v>
      </c>
      <c r="T28" s="18"/>
      <c r="U28" s="18">
        <v>5.9239656384491517E-2</v>
      </c>
      <c r="V28" s="18">
        <v>7.4791471928544434E-2</v>
      </c>
      <c r="W28" s="18">
        <v>8.8550193316614817E-2</v>
      </c>
      <c r="X28" s="18">
        <v>6.8212609749838338E-2</v>
      </c>
      <c r="Y28" s="18">
        <v>8.2758772145222398E-2</v>
      </c>
      <c r="Z28" s="18"/>
      <c r="AA28" s="18">
        <v>0.27997721625653765</v>
      </c>
      <c r="AB28" s="18">
        <v>0.21966587071255483</v>
      </c>
      <c r="AC28" s="18">
        <v>0.20758429165221987</v>
      </c>
      <c r="AD28" s="18">
        <v>0.24300278272655698</v>
      </c>
      <c r="AE28" s="18">
        <v>0.20867873589081018</v>
      </c>
    </row>
    <row r="29" spans="1:31" x14ac:dyDescent="0.25">
      <c r="B29" t="s">
        <v>55</v>
      </c>
      <c r="D29" s="18">
        <v>0.65425137204716632</v>
      </c>
      <c r="E29" s="18">
        <v>0.86906660321544216</v>
      </c>
      <c r="F29" s="18">
        <v>0.87017190543199541</v>
      </c>
      <c r="G29" s="18">
        <v>0.59536156032166476</v>
      </c>
      <c r="H29" s="18">
        <v>0.85796551279918898</v>
      </c>
      <c r="I29" s="18">
        <v>0.86348885438685963</v>
      </c>
      <c r="N29" t="s">
        <v>28</v>
      </c>
      <c r="O29" s="18">
        <v>-1.8890110732689279E-2</v>
      </c>
      <c r="P29" s="18">
        <v>-8.770613584975652E-2</v>
      </c>
      <c r="Q29" s="18">
        <v>-7.6925477009403026E-2</v>
      </c>
      <c r="R29" s="18">
        <v>-6.6043277060245958E-2</v>
      </c>
      <c r="S29" s="18">
        <v>-8.4508427204539327E-2</v>
      </c>
      <c r="T29" s="18"/>
      <c r="U29" s="18">
        <v>0.17123597001853696</v>
      </c>
      <c r="V29" s="18">
        <v>0.14679982990396043</v>
      </c>
      <c r="W29" s="18">
        <v>0.12210716203175577</v>
      </c>
      <c r="X29" s="18">
        <v>0.15674645673835594</v>
      </c>
      <c r="Y29" s="18">
        <v>0.13293484447117765</v>
      </c>
      <c r="Z29" s="18"/>
      <c r="AA29" s="18">
        <v>8.4714859515610239E-2</v>
      </c>
      <c r="AB29" s="18">
        <v>5.0177452785164355E-2</v>
      </c>
      <c r="AC29" s="18">
        <v>4.1346620259395166E-2</v>
      </c>
      <c r="AD29" s="18">
        <v>5.7343419774134194E-2</v>
      </c>
      <c r="AE29" s="18">
        <v>4.4042331437562816E-2</v>
      </c>
    </row>
    <row r="30" spans="1:31" x14ac:dyDescent="0.25">
      <c r="B30" s="25" t="s">
        <v>68</v>
      </c>
      <c r="C30" s="26">
        <v>-3.3467521620063723E-2</v>
      </c>
      <c r="N30" t="s">
        <v>55</v>
      </c>
      <c r="O30" s="18">
        <v>0.13897282816142489</v>
      </c>
      <c r="P30" s="18">
        <v>0.25264958986380243</v>
      </c>
      <c r="Q30" s="18">
        <v>0.24955920400795187</v>
      </c>
      <c r="R30" s="18">
        <v>0.18779768996650575</v>
      </c>
      <c r="S30" s="18">
        <v>0.25147086511476319</v>
      </c>
      <c r="T30" s="18"/>
      <c r="U30" s="18">
        <v>0.1174430305641842</v>
      </c>
      <c r="V30" s="18">
        <v>9.1120638188109934E-2</v>
      </c>
      <c r="W30" s="18">
        <v>7.614911595082606E-2</v>
      </c>
      <c r="X30" s="18">
        <v>0.1026658409520335</v>
      </c>
      <c r="Y30" s="18">
        <v>8.1417086992038562E-2</v>
      </c>
      <c r="Z30" s="18"/>
      <c r="AA30" s="18">
        <v>0.12724064480867017</v>
      </c>
      <c r="AB30" s="18">
        <v>0.15767464347428534</v>
      </c>
      <c r="AC30" s="18">
        <v>0.14651291521387128</v>
      </c>
      <c r="AD30" s="18">
        <v>0.1406494777656937</v>
      </c>
      <c r="AE30" s="18">
        <v>0.1509364037853109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8.1632653061224483E-2</v>
      </c>
      <c r="E32" s="18">
        <v>0.45884161850352995</v>
      </c>
      <c r="F32" s="18">
        <v>0.51185350429850096</v>
      </c>
      <c r="G32" s="18">
        <v>5.0592362380258764E-2</v>
      </c>
      <c r="H32" s="18">
        <v>0.39207305204400517</v>
      </c>
      <c r="I32" s="18">
        <v>0.40410752622807722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0.80015000903668887</v>
      </c>
      <c r="F33" s="18">
        <v>0.8575720384204909</v>
      </c>
      <c r="G33" s="18">
        <v>0.50312744331508996</v>
      </c>
      <c r="H33" s="18">
        <v>0.76421138673679723</v>
      </c>
      <c r="I33" s="18">
        <v>0.79131352619233775</v>
      </c>
      <c r="N33" t="s">
        <v>57</v>
      </c>
      <c r="O33" s="11">
        <v>22073.37756990148</v>
      </c>
      <c r="P33" s="11">
        <v>6849.8130216929367</v>
      </c>
      <c r="Q33" s="11">
        <v>6596.1112658276224</v>
      </c>
      <c r="R33" s="11">
        <v>9229.0156817016505</v>
      </c>
      <c r="S33" s="11">
        <v>6655.1517876836242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25994496.2368</v>
      </c>
      <c r="D38" s="19">
        <v>26524996.16</v>
      </c>
      <c r="E38" s="30">
        <v>31411939.52</v>
      </c>
      <c r="F38" s="19">
        <v>35695558.079999998</v>
      </c>
      <c r="G38" s="30">
        <v>23719467.720000003</v>
      </c>
      <c r="H38" s="19">
        <v>16008007.640000001</v>
      </c>
      <c r="I38" s="30">
        <v>18105198.93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38"/>
  <sheetViews>
    <sheetView topLeftCell="AE4" workbookViewId="0">
      <selection activeCell="AE15" sqref="AE15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11.5703125" customWidth="1"/>
    <col min="8" max="9" width="10.5703125" bestFit="1" customWidth="1"/>
    <col min="10" max="11" width="11.5703125" bestFit="1" customWidth="1"/>
    <col min="14" max="14" width="28.85546875" bestFit="1" customWidth="1"/>
    <col min="15" max="17" width="15.28515625" bestFit="1" customWidth="1"/>
    <col min="18" max="19" width="16.28515625" bestFit="1" customWidth="1"/>
    <col min="20" max="20" width="1.7109375" customWidth="1"/>
    <col min="21" max="23" width="13.7109375" bestFit="1" customWidth="1"/>
    <col min="24" max="25" width="15.28515625" bestFit="1" customWidth="1"/>
    <col min="26" max="26" width="1.5703125" customWidth="1"/>
    <col min="27" max="29" width="15.28515625" bestFit="1" customWidth="1"/>
    <col min="30" max="30" width="16.28515625" bestFit="1" customWidth="1"/>
    <col min="31" max="31" width="19" bestFit="1" customWidth="1"/>
  </cols>
  <sheetData>
    <row r="1" spans="1:31" x14ac:dyDescent="0.25">
      <c r="A1" t="s">
        <v>78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2686643</v>
      </c>
      <c r="D4" s="6">
        <v>3118365</v>
      </c>
      <c r="E4" s="6">
        <v>4164033</v>
      </c>
      <c r="F4" s="6">
        <v>4616646</v>
      </c>
      <c r="G4" s="6">
        <v>2757152</v>
      </c>
      <c r="H4" s="6">
        <v>2214563</v>
      </c>
      <c r="I4" s="6">
        <v>2432040</v>
      </c>
      <c r="J4" s="6">
        <v>13523946</v>
      </c>
      <c r="K4" s="6">
        <v>20828246</v>
      </c>
      <c r="M4" t="s">
        <v>13</v>
      </c>
    </row>
    <row r="5" spans="1:31" x14ac:dyDescent="0.25">
      <c r="B5" t="s">
        <v>15</v>
      </c>
      <c r="C5" s="27">
        <v>4.04</v>
      </c>
      <c r="D5" s="7">
        <v>4.04</v>
      </c>
      <c r="E5" s="7">
        <v>4.04</v>
      </c>
      <c r="F5" s="7">
        <v>4.04</v>
      </c>
      <c r="G5" s="7">
        <v>3.57</v>
      </c>
      <c r="H5" s="7">
        <v>2.15</v>
      </c>
      <c r="I5" s="7">
        <v>2.15</v>
      </c>
      <c r="J5" s="6"/>
      <c r="K5" s="6"/>
      <c r="N5" t="s">
        <v>16</v>
      </c>
      <c r="O5" s="8">
        <v>11338567.110891156</v>
      </c>
      <c r="P5" s="8">
        <v>54571927.362454236</v>
      </c>
      <c r="Q5" s="8">
        <v>78070312.596252561</v>
      </c>
      <c r="R5" s="8">
        <v>359428131.46298075</v>
      </c>
      <c r="S5" s="8">
        <v>677699953.96064711</v>
      </c>
      <c r="T5" s="8"/>
      <c r="U5" s="8">
        <v>26585841.790822908</v>
      </c>
      <c r="V5" s="8">
        <v>41083639.496007442</v>
      </c>
      <c r="W5" s="8">
        <v>64533392.448647797</v>
      </c>
      <c r="X5" s="8">
        <v>341612005.14521468</v>
      </c>
      <c r="Y5" s="8">
        <v>525564088.26199532</v>
      </c>
      <c r="Z5" s="8"/>
      <c r="AA5" s="8">
        <v>37924408.901714064</v>
      </c>
      <c r="AB5" s="8">
        <v>95655566.858461678</v>
      </c>
      <c r="AC5" s="8">
        <v>142603705.04490036</v>
      </c>
      <c r="AD5" s="8">
        <v>701040136.60819542</v>
      </c>
      <c r="AE5" s="15">
        <v>1203264042.2226424</v>
      </c>
    </row>
    <row r="6" spans="1:31" x14ac:dyDescent="0.25">
      <c r="B6" t="s">
        <v>17</v>
      </c>
      <c r="C6" s="23">
        <v>9403</v>
      </c>
      <c r="D6" s="6">
        <v>10914</v>
      </c>
      <c r="E6" s="6">
        <v>14574</v>
      </c>
      <c r="F6" s="6">
        <v>16158</v>
      </c>
      <c r="G6" s="6">
        <v>9437</v>
      </c>
      <c r="H6" s="6">
        <v>4514</v>
      </c>
      <c r="I6" s="6">
        <v>3157</v>
      </c>
      <c r="J6" s="6">
        <v>69571</v>
      </c>
      <c r="K6" s="6">
        <v>123851</v>
      </c>
      <c r="N6" t="s">
        <v>18</v>
      </c>
      <c r="O6" s="8">
        <v>11080657.436510159</v>
      </c>
      <c r="P6" s="8">
        <v>75820116.251330554</v>
      </c>
      <c r="Q6" s="8">
        <v>151459388.88651064</v>
      </c>
      <c r="R6" s="8">
        <v>432974511.91102052</v>
      </c>
      <c r="S6" s="8">
        <v>1210457536.7896135</v>
      </c>
      <c r="T6" s="8"/>
      <c r="U6" s="8">
        <v>7163946.3039552364</v>
      </c>
      <c r="V6" s="8">
        <v>11627748.649233378</v>
      </c>
      <c r="W6" s="8">
        <v>16393035.111567618</v>
      </c>
      <c r="X6" s="8">
        <v>95058280.771447822</v>
      </c>
      <c r="Y6" s="8">
        <v>141420237.95677254</v>
      </c>
      <c r="Z6" s="8"/>
      <c r="AA6" s="8">
        <v>18244603.740465395</v>
      </c>
      <c r="AB6" s="8">
        <v>87447864.90056394</v>
      </c>
      <c r="AC6" s="8">
        <v>167852423.99807826</v>
      </c>
      <c r="AD6" s="8">
        <v>528032792.68246835</v>
      </c>
      <c r="AE6" s="15">
        <v>1351877774.7463861</v>
      </c>
    </row>
    <row r="7" spans="1:31" x14ac:dyDescent="0.25">
      <c r="B7" t="s">
        <v>19</v>
      </c>
      <c r="C7" s="28">
        <v>85266.766768518399</v>
      </c>
      <c r="D7" s="9">
        <v>98968.42538127095</v>
      </c>
      <c r="E7" s="9">
        <v>132155.74901401249</v>
      </c>
      <c r="F7" s="9">
        <v>146519.9959618258</v>
      </c>
      <c r="G7" s="9">
        <v>82431.03096659352</v>
      </c>
      <c r="H7" s="9">
        <v>48823.039613608111</v>
      </c>
      <c r="I7" s="9">
        <v>44204.571063575117</v>
      </c>
      <c r="J7" s="9">
        <v>583940.42353745666</v>
      </c>
      <c r="K7" s="9">
        <v>971265.22570270416</v>
      </c>
      <c r="N7" t="s">
        <v>20</v>
      </c>
      <c r="O7" s="8">
        <v>61183249.182764202</v>
      </c>
      <c r="P7" s="8">
        <v>14235606.314116985</v>
      </c>
      <c r="Q7" s="8">
        <v>18251937.655370831</v>
      </c>
      <c r="R7" s="8">
        <v>328887555.17790055</v>
      </c>
      <c r="S7" s="8">
        <v>171458321.0636735</v>
      </c>
      <c r="T7" s="8"/>
      <c r="U7" s="8">
        <v>75594371.924560785</v>
      </c>
      <c r="V7" s="8">
        <v>122696679.26355028</v>
      </c>
      <c r="W7" s="8">
        <v>172980232.59771153</v>
      </c>
      <c r="X7" s="8">
        <v>1003060581.7133796</v>
      </c>
      <c r="Y7" s="8">
        <v>1492274739.7680566</v>
      </c>
      <c r="Z7" s="8"/>
      <c r="AA7" s="8">
        <v>136777621.10732499</v>
      </c>
      <c r="AB7" s="8">
        <v>136932285.57766727</v>
      </c>
      <c r="AC7" s="8">
        <v>191232170.25308236</v>
      </c>
      <c r="AD7" s="8">
        <v>1331948136.8912802</v>
      </c>
      <c r="AE7" s="15">
        <v>1663733060.8317301</v>
      </c>
    </row>
    <row r="8" spans="1:31" x14ac:dyDescent="0.25">
      <c r="B8" t="s">
        <v>21</v>
      </c>
      <c r="C8" s="23">
        <v>87096</v>
      </c>
      <c r="D8" s="6">
        <v>101076</v>
      </c>
      <c r="E8" s="6">
        <v>134941</v>
      </c>
      <c r="F8" s="6">
        <v>149603</v>
      </c>
      <c r="G8" s="6">
        <v>82900</v>
      </c>
      <c r="H8" s="6">
        <v>28827</v>
      </c>
      <c r="I8" s="6">
        <v>16195</v>
      </c>
      <c r="J8" s="6">
        <v>737342</v>
      </c>
      <c r="K8" s="6">
        <v>1253328</v>
      </c>
      <c r="N8" t="s">
        <v>22</v>
      </c>
      <c r="O8" s="8">
        <v>21947713.815584067</v>
      </c>
      <c r="P8" s="8">
        <v>50614620.452121504</v>
      </c>
      <c r="Q8" s="8">
        <v>65253168.700385481</v>
      </c>
      <c r="R8" s="8">
        <v>424249976.35977</v>
      </c>
      <c r="S8" s="8">
        <v>589484511.17935753</v>
      </c>
      <c r="T8" s="8"/>
      <c r="U8" s="8">
        <v>18588992.729503568</v>
      </c>
      <c r="V8" s="8">
        <v>31027504.766766168</v>
      </c>
      <c r="W8" s="8">
        <v>44829593.348340452</v>
      </c>
      <c r="X8" s="8">
        <v>249894702.32578772</v>
      </c>
      <c r="Y8" s="8">
        <v>384703449.674178</v>
      </c>
      <c r="Z8" s="8"/>
      <c r="AA8" s="8">
        <v>40536706.545087636</v>
      </c>
      <c r="AB8" s="8">
        <v>81642125.218887672</v>
      </c>
      <c r="AC8" s="8">
        <v>110082762.04872593</v>
      </c>
      <c r="AD8" s="8">
        <v>674144678.68555772</v>
      </c>
      <c r="AE8" s="15">
        <v>974187960.85353553</v>
      </c>
    </row>
    <row r="9" spans="1:31" x14ac:dyDescent="0.25">
      <c r="B9" t="s">
        <v>23</v>
      </c>
      <c r="C9" s="23">
        <v>191998</v>
      </c>
      <c r="D9" s="6">
        <v>212994</v>
      </c>
      <c r="E9" s="6">
        <v>290450</v>
      </c>
      <c r="F9" s="6">
        <v>329438</v>
      </c>
      <c r="G9" s="6">
        <v>130648</v>
      </c>
      <c r="H9" s="6">
        <v>68492</v>
      </c>
      <c r="I9" s="6">
        <v>68093</v>
      </c>
      <c r="J9" s="6">
        <v>1648623</v>
      </c>
      <c r="K9" s="6">
        <v>2479513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5"/>
    </row>
    <row r="10" spans="1:31" x14ac:dyDescent="0.25">
      <c r="B10" t="s">
        <v>25</v>
      </c>
      <c r="C10" s="23">
        <v>279094</v>
      </c>
      <c r="D10" s="6">
        <v>314070</v>
      </c>
      <c r="E10" s="6">
        <v>425391</v>
      </c>
      <c r="F10" s="6">
        <v>479041</v>
      </c>
      <c r="G10" s="6">
        <v>213548</v>
      </c>
      <c r="H10" s="6">
        <v>97319</v>
      </c>
      <c r="I10" s="6">
        <v>84288</v>
      </c>
      <c r="J10" s="6">
        <v>2385965</v>
      </c>
      <c r="K10" s="6">
        <v>3732841</v>
      </c>
      <c r="N10" t="s">
        <v>26</v>
      </c>
      <c r="O10" s="8">
        <v>66510278.854683697</v>
      </c>
      <c r="P10" s="8">
        <v>82987167.575280428</v>
      </c>
      <c r="Q10" s="8">
        <v>118315903.66925874</v>
      </c>
      <c r="R10" s="8">
        <v>758444026.52207041</v>
      </c>
      <c r="S10" s="8">
        <v>1011504507.6077564</v>
      </c>
      <c r="T10" s="8"/>
      <c r="U10" s="20">
        <v>13044839.87836517</v>
      </c>
      <c r="V10" s="20">
        <v>19101706.22874685</v>
      </c>
      <c r="W10" s="20">
        <v>28174651.858064242</v>
      </c>
      <c r="X10" s="20">
        <v>161691553.54568511</v>
      </c>
      <c r="Y10" s="20">
        <v>236507331.88318011</v>
      </c>
      <c r="Z10" s="10"/>
      <c r="AA10" s="20">
        <v>79555118.733048871</v>
      </c>
      <c r="AB10" s="20">
        <v>102088873.80402727</v>
      </c>
      <c r="AC10" s="20">
        <v>146490555.52732298</v>
      </c>
      <c r="AD10" s="20">
        <v>920135580.06775546</v>
      </c>
      <c r="AE10" s="20">
        <v>1248011839.4909365</v>
      </c>
    </row>
    <row r="11" spans="1:31" x14ac:dyDescent="0.25">
      <c r="B11" t="s">
        <v>62</v>
      </c>
      <c r="C11" s="28">
        <v>103.88205652928208</v>
      </c>
      <c r="D11" s="6">
        <v>100.71624072230159</v>
      </c>
      <c r="E11" s="6">
        <v>102.15841228923978</v>
      </c>
      <c r="F11" s="6">
        <v>103.7638580042741</v>
      </c>
      <c r="G11" s="6">
        <v>77.452385650120121</v>
      </c>
      <c r="H11" s="6">
        <v>43.945013079329868</v>
      </c>
      <c r="I11" s="6">
        <v>34.657324715054031</v>
      </c>
      <c r="N11" t="s">
        <v>27</v>
      </c>
      <c r="O11" s="8">
        <v>32476119.779626552</v>
      </c>
      <c r="P11" s="8">
        <v>42785373.694764137</v>
      </c>
      <c r="Q11" s="8">
        <v>64632326.376928113</v>
      </c>
      <c r="R11" s="8">
        <v>380545083.10323364</v>
      </c>
      <c r="S11" s="8">
        <v>540746665.35972047</v>
      </c>
      <c r="T11" s="8"/>
      <c r="U11" s="20">
        <v>7113166.3322505318</v>
      </c>
      <c r="V11" s="20">
        <v>11679180.297270078</v>
      </c>
      <c r="W11" s="20">
        <v>18352461.622558765</v>
      </c>
      <c r="X11" s="20">
        <v>94766959.29652597</v>
      </c>
      <c r="Y11" s="20">
        <v>150005776.52336997</v>
      </c>
      <c r="Z11" s="10"/>
      <c r="AA11" s="20">
        <v>39589286.111877084</v>
      </c>
      <c r="AB11" s="20">
        <v>54464553.992034219</v>
      </c>
      <c r="AC11" s="20">
        <v>82984787.999486879</v>
      </c>
      <c r="AD11" s="20">
        <v>475312042.39975959</v>
      </c>
      <c r="AE11" s="20">
        <v>690752441.88309038</v>
      </c>
    </row>
    <row r="12" spans="1:31" x14ac:dyDescent="0.25">
      <c r="B12" t="s">
        <v>63</v>
      </c>
      <c r="C12" s="23">
        <v>350</v>
      </c>
      <c r="D12">
        <v>350</v>
      </c>
      <c r="E12">
        <v>350</v>
      </c>
      <c r="F12">
        <v>350</v>
      </c>
      <c r="G12" s="9">
        <v>342.27</v>
      </c>
      <c r="H12" s="30">
        <v>203.82</v>
      </c>
      <c r="I12" s="30">
        <v>129.80000000000001</v>
      </c>
      <c r="N12" t="s">
        <v>30</v>
      </c>
      <c r="O12" s="8">
        <v>96447491.310902148</v>
      </c>
      <c r="P12" s="8">
        <v>47732449.587564684</v>
      </c>
      <c r="Q12" s="8">
        <v>49098904.627576888</v>
      </c>
      <c r="R12" s="8">
        <v>602175939.03080249</v>
      </c>
      <c r="S12" s="8">
        <v>458055735.96553791</v>
      </c>
      <c r="T12" s="8"/>
      <c r="U12" s="10">
        <v>44686957.900958896</v>
      </c>
      <c r="V12" s="10">
        <v>54317149.138928615</v>
      </c>
      <c r="W12" s="10">
        <v>69069807.580779746</v>
      </c>
      <c r="X12" s="10">
        <v>496523475.05765551</v>
      </c>
      <c r="Y12" s="10">
        <v>619240384.59688818</v>
      </c>
      <c r="Z12" s="10"/>
      <c r="AA12" s="10">
        <v>141134449.21186104</v>
      </c>
      <c r="AB12" s="10">
        <v>102049598.7264933</v>
      </c>
      <c r="AC12" s="10">
        <v>118168712.20835663</v>
      </c>
      <c r="AD12" s="10">
        <v>1098699414.0884581</v>
      </c>
      <c r="AE12" s="182">
        <v>1077296120.5624261</v>
      </c>
    </row>
    <row r="13" spans="1:31" x14ac:dyDescent="0.25">
      <c r="A13" t="s">
        <v>28</v>
      </c>
      <c r="B13" t="s">
        <v>29</v>
      </c>
      <c r="C13" s="23">
        <v>218566</v>
      </c>
      <c r="D13" s="6">
        <v>219395.77440243601</v>
      </c>
      <c r="E13" s="6">
        <v>221484.01868635227</v>
      </c>
      <c r="F13" s="6">
        <v>223592.13921538391</v>
      </c>
      <c r="G13" s="6">
        <v>201485.91526754329</v>
      </c>
      <c r="H13" s="6">
        <v>119857.93307964026</v>
      </c>
      <c r="I13" s="6">
        <v>109145.71922439132</v>
      </c>
      <c r="J13" s="6">
        <v>793762.05995498924</v>
      </c>
      <c r="K13" s="6">
        <v>1116558.1817649244</v>
      </c>
      <c r="N13" t="s">
        <v>58</v>
      </c>
      <c r="O13" s="8">
        <v>29439880.459443532</v>
      </c>
      <c r="P13" s="8">
        <v>36452749.938536629</v>
      </c>
      <c r="Q13" s="8">
        <v>29461485.516204126</v>
      </c>
      <c r="R13" s="8">
        <v>357148824.99814081</v>
      </c>
      <c r="S13" s="8">
        <v>332249054.91921061</v>
      </c>
      <c r="T13" s="8"/>
      <c r="U13" s="20">
        <v>39673147.332662202</v>
      </c>
      <c r="V13" s="20">
        <v>36755488.769831032</v>
      </c>
      <c r="W13" s="20">
        <v>36171119.784126937</v>
      </c>
      <c r="X13" s="20">
        <v>387459292.75037217</v>
      </c>
      <c r="Y13" s="20">
        <v>362553181.22849876</v>
      </c>
      <c r="Z13" s="10"/>
      <c r="AA13" s="20">
        <v>69113027.792105734</v>
      </c>
      <c r="AB13" s="20">
        <v>73208238.708367661</v>
      </c>
      <c r="AC13" s="20">
        <v>65632605.300331064</v>
      </c>
      <c r="AD13" s="20">
        <v>744608117.74851298</v>
      </c>
      <c r="AE13" s="20">
        <v>694802236.14770937</v>
      </c>
    </row>
    <row r="14" spans="1:31" x14ac:dyDescent="0.25">
      <c r="B14" t="s">
        <v>31</v>
      </c>
      <c r="C14" s="28">
        <v>35412</v>
      </c>
      <c r="D14" s="6">
        <v>35546.439808291601</v>
      </c>
      <c r="E14" s="6">
        <v>35884.776542193671</v>
      </c>
      <c r="F14" s="6">
        <v>36226.333619571058</v>
      </c>
      <c r="G14" s="6">
        <v>24724</v>
      </c>
      <c r="H14" s="6">
        <v>12286.422488594095</v>
      </c>
      <c r="I14" s="6">
        <v>6548.7431534634788</v>
      </c>
      <c r="J14" s="6">
        <v>185155.78673136453</v>
      </c>
      <c r="K14" s="6">
        <v>272594.23866784235</v>
      </c>
      <c r="N14" t="s">
        <v>35</v>
      </c>
      <c r="O14" s="8">
        <v>29947617.770601049</v>
      </c>
      <c r="P14" s="8">
        <v>45680928.580458209</v>
      </c>
      <c r="Q14" s="8">
        <v>37900398.378122821</v>
      </c>
      <c r="R14" s="8">
        <v>405891889.62881911</v>
      </c>
      <c r="S14" s="8">
        <v>420475798.05674827</v>
      </c>
      <c r="T14" s="8"/>
      <c r="U14" s="20">
        <v>36896027.019375853</v>
      </c>
      <c r="V14" s="20">
        <v>34182604.555942863</v>
      </c>
      <c r="W14" s="20">
        <v>33639141.39923805</v>
      </c>
      <c r="X14" s="20">
        <v>360337142.25784612</v>
      </c>
      <c r="Y14" s="20">
        <v>337174458.54250383</v>
      </c>
      <c r="Z14" s="10"/>
      <c r="AA14" s="20">
        <v>66843644.789976902</v>
      </c>
      <c r="AB14" s="20">
        <v>79863533.136401072</v>
      </c>
      <c r="AC14" s="20">
        <v>71539539.777360871</v>
      </c>
      <c r="AD14" s="20">
        <v>766229031.88666523</v>
      </c>
      <c r="AE14" s="20">
        <v>757650256.5992521</v>
      </c>
    </row>
    <row r="15" spans="1:31" x14ac:dyDescent="0.25">
      <c r="A15" t="s">
        <v>33</v>
      </c>
      <c r="B15" t="s">
        <v>34</v>
      </c>
      <c r="C15" s="28">
        <v>14549</v>
      </c>
      <c r="D15" s="20">
        <v>13658</v>
      </c>
      <c r="E15" s="20">
        <v>12445</v>
      </c>
      <c r="F15" s="20">
        <v>13928</v>
      </c>
      <c r="G15" s="20">
        <v>11020</v>
      </c>
      <c r="H15" s="20">
        <v>2770</v>
      </c>
      <c r="I15" s="20">
        <v>843</v>
      </c>
      <c r="J15" s="20">
        <v>71221</v>
      </c>
      <c r="K15" s="20">
        <v>115815</v>
      </c>
      <c r="M15" t="s">
        <v>37</v>
      </c>
      <c r="O15" s="8">
        <v>1796224044.3038249</v>
      </c>
      <c r="P15" s="8">
        <v>1455073614.5767496</v>
      </c>
      <c r="Q15" s="8">
        <v>1697155596.4565818</v>
      </c>
      <c r="R15" s="8">
        <v>14861641234.412722</v>
      </c>
      <c r="S15" s="8">
        <v>15859812201.730883</v>
      </c>
      <c r="T15" s="8"/>
      <c r="U15" s="10"/>
      <c r="V15" s="10"/>
      <c r="W15" s="10"/>
      <c r="X15" s="10"/>
      <c r="Y15" s="10"/>
      <c r="Z15" s="10"/>
      <c r="AA15" s="10">
        <v>1796224044.3038249</v>
      </c>
      <c r="AB15" s="10">
        <v>1455073614.5767496</v>
      </c>
      <c r="AC15" s="10">
        <v>1697155596.4565818</v>
      </c>
      <c r="AD15" s="10">
        <v>14861641234.412722</v>
      </c>
      <c r="AE15" s="10">
        <v>15859812201.730883</v>
      </c>
    </row>
    <row r="16" spans="1:31" x14ac:dyDescent="0.25">
      <c r="B16" t="s">
        <v>36</v>
      </c>
      <c r="C16" s="28">
        <v>28092</v>
      </c>
      <c r="D16" s="20">
        <v>30330</v>
      </c>
      <c r="E16" s="20">
        <v>20457</v>
      </c>
      <c r="F16" s="20">
        <v>15457</v>
      </c>
      <c r="G16" s="20">
        <v>21362</v>
      </c>
      <c r="H16" s="20">
        <v>16254</v>
      </c>
      <c r="I16" s="20">
        <v>8170</v>
      </c>
      <c r="J16" s="20">
        <v>73062</v>
      </c>
      <c r="K16" s="20">
        <v>55713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1" x14ac:dyDescent="0.25">
      <c r="A17" t="s">
        <v>38</v>
      </c>
      <c r="B17" t="s">
        <v>39</v>
      </c>
      <c r="C17" s="31">
        <v>53266</v>
      </c>
      <c r="D17" s="20">
        <v>55255.959354189668</v>
      </c>
      <c r="E17" s="20">
        <v>47258.457251456413</v>
      </c>
      <c r="F17" s="20">
        <v>43351.040069603048</v>
      </c>
      <c r="G17" s="20">
        <v>38656.098450491307</v>
      </c>
      <c r="H17" s="20">
        <v>23939.187205175313</v>
      </c>
      <c r="I17" s="20">
        <v>12345.814008761427</v>
      </c>
      <c r="J17" s="20">
        <v>216588.38227564978</v>
      </c>
      <c r="K17" s="20">
        <v>275378.13956414227</v>
      </c>
      <c r="M17" t="s">
        <v>40</v>
      </c>
      <c r="O17" s="8">
        <v>360371575.72100651</v>
      </c>
      <c r="P17" s="8">
        <v>450880939.75662738</v>
      </c>
      <c r="Q17" s="8">
        <v>612443826.40661025</v>
      </c>
      <c r="R17" s="8">
        <v>4049745938.1947384</v>
      </c>
      <c r="S17" s="8">
        <v>5412132084.9022655</v>
      </c>
      <c r="T17" s="8"/>
      <c r="U17" s="8">
        <v>269347291.21245515</v>
      </c>
      <c r="V17" s="8">
        <v>362471701.16627669</v>
      </c>
      <c r="W17" s="8">
        <v>484143435.75103515</v>
      </c>
      <c r="X17" s="8">
        <v>3190403992.8639145</v>
      </c>
      <c r="Y17" s="8">
        <v>4249443648.4354434</v>
      </c>
      <c r="Z17" s="8"/>
      <c r="AA17" s="8">
        <v>629718866.93346179</v>
      </c>
      <c r="AB17" s="8">
        <v>813352640.92290425</v>
      </c>
      <c r="AC17" s="8">
        <v>1096587262.1576455</v>
      </c>
      <c r="AD17" s="8">
        <v>7240149931.0586529</v>
      </c>
      <c r="AE17" s="15">
        <v>9661575733.3377075</v>
      </c>
    </row>
    <row r="18" spans="1:31" x14ac:dyDescent="0.25">
      <c r="A18" t="s">
        <v>41</v>
      </c>
      <c r="C18" s="28">
        <v>427029.76676851837</v>
      </c>
      <c r="D18" s="6">
        <v>479208.38473546063</v>
      </c>
      <c r="E18" s="6">
        <v>619379.20626546897</v>
      </c>
      <c r="F18" s="6">
        <v>685070.03603142884</v>
      </c>
      <c r="G18" s="6">
        <v>344072.12941708486</v>
      </c>
      <c r="H18" s="6">
        <v>174595.22681878341</v>
      </c>
      <c r="I18" s="6">
        <v>143995.38507233653</v>
      </c>
      <c r="J18" s="6">
        <v>3256064.8058131062</v>
      </c>
      <c r="K18" s="6">
        <v>5103335.3652668465</v>
      </c>
      <c r="N18" t="s">
        <v>42</v>
      </c>
      <c r="O18" s="13">
        <v>95952806</v>
      </c>
      <c r="P18" s="13">
        <v>112099220</v>
      </c>
      <c r="Q18" s="13">
        <v>127717596</v>
      </c>
      <c r="R18" s="13">
        <v>1053449462</v>
      </c>
      <c r="S18" s="13">
        <v>1206152172</v>
      </c>
      <c r="U18" s="13">
        <v>96410815</v>
      </c>
      <c r="V18" s="13">
        <v>123593359</v>
      </c>
      <c r="W18" s="13">
        <v>156067750</v>
      </c>
      <c r="X18" s="13">
        <v>1106651446</v>
      </c>
      <c r="Y18" s="13">
        <v>1412685639</v>
      </c>
      <c r="Z18" s="14"/>
      <c r="AA18" s="13">
        <v>95952806</v>
      </c>
      <c r="AB18" s="13">
        <v>112099220</v>
      </c>
      <c r="AC18" s="13">
        <v>127717596</v>
      </c>
      <c r="AD18" s="13">
        <v>1053449462</v>
      </c>
      <c r="AE18" s="13">
        <v>1206152172</v>
      </c>
    </row>
    <row r="19" spans="1:31" x14ac:dyDescent="0.25">
      <c r="N19" t="s">
        <v>43</v>
      </c>
      <c r="O19" s="15">
        <v>3.7557169065072107</v>
      </c>
      <c r="P19" s="15">
        <v>4.0221594740501079</v>
      </c>
      <c r="Q19" s="15">
        <v>4.7952971680316487</v>
      </c>
      <c r="R19" s="15">
        <v>3.8442716848572829</v>
      </c>
      <c r="S19" s="15">
        <v>4.4871055332330538</v>
      </c>
      <c r="T19" s="15"/>
      <c r="U19" s="15">
        <v>2.7937456105153262</v>
      </c>
      <c r="V19" s="15">
        <v>2.9327765188927075</v>
      </c>
      <c r="W19" s="15">
        <v>3.1021363206109855</v>
      </c>
      <c r="X19" s="15">
        <v>2.8829348250487121</v>
      </c>
      <c r="Y19" s="15">
        <v>3.0080603434487405</v>
      </c>
      <c r="Z19" s="15"/>
      <c r="AA19" s="15">
        <v>6.5627978293147757</v>
      </c>
      <c r="AB19" s="15">
        <v>7.255649423099503</v>
      </c>
      <c r="AC19" s="15">
        <v>8.5860311852224775</v>
      </c>
      <c r="AD19" s="15">
        <v>6.8728023433730252</v>
      </c>
      <c r="AE19" s="15">
        <v>8.0102461013001491</v>
      </c>
    </row>
    <row r="20" spans="1:31" x14ac:dyDescent="0.25">
      <c r="M20" t="s">
        <v>44</v>
      </c>
      <c r="O20" s="8">
        <v>2156595620.0248313</v>
      </c>
      <c r="P20" s="8">
        <v>1905954554.3333769</v>
      </c>
      <c r="Q20" s="8">
        <v>2309599422.8631921</v>
      </c>
      <c r="R20" s="8">
        <v>18911387172.60746</v>
      </c>
      <c r="S20" s="8">
        <v>21271944286.633148</v>
      </c>
      <c r="T20" s="8"/>
      <c r="U20" s="8">
        <v>269347291.21245515</v>
      </c>
      <c r="V20" s="8">
        <v>362471701.16627669</v>
      </c>
      <c r="W20" s="8">
        <v>484143435.75103515</v>
      </c>
      <c r="X20" s="8">
        <v>3190403992.8639145</v>
      </c>
      <c r="Y20" s="8">
        <v>4249443648.4354434</v>
      </c>
      <c r="Z20" s="8"/>
      <c r="AA20" s="8">
        <v>2425942911.2372866</v>
      </c>
      <c r="AB20" s="8">
        <v>2268426255.4996538</v>
      </c>
      <c r="AC20" s="8">
        <v>2793742858.6142273</v>
      </c>
      <c r="AD20" s="8">
        <v>22101791165.471375</v>
      </c>
      <c r="AE20" s="8">
        <v>25521387935.068588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22.475586800711501</v>
      </c>
      <c r="P21" s="15">
        <v>17.002389082933643</v>
      </c>
      <c r="Q21" s="15">
        <v>18.083643093808249</v>
      </c>
      <c r="R21" s="15">
        <v>17.951869410710714</v>
      </c>
      <c r="S21" s="15">
        <v>17.636202778096184</v>
      </c>
      <c r="T21" s="15"/>
      <c r="U21" s="15">
        <v>2.7937456105153262</v>
      </c>
      <c r="V21" s="15">
        <v>2.9327765188927075</v>
      </c>
      <c r="W21" s="15">
        <v>3.1021363206109855</v>
      </c>
      <c r="X21" s="15">
        <v>2.8829348250487121</v>
      </c>
      <c r="Y21" s="15">
        <v>3.0080603434487405</v>
      </c>
      <c r="Z21" s="15"/>
      <c r="AA21" s="15">
        <v>25.282667723519065</v>
      </c>
      <c r="AB21" s="15">
        <v>20.235879031983039</v>
      </c>
      <c r="AC21" s="15">
        <v>21.874377110999077</v>
      </c>
      <c r="AD21" s="15">
        <v>20.980400069226459</v>
      </c>
      <c r="AE21" s="15">
        <v>21.159343346163279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0.13533076782114714</v>
      </c>
      <c r="E23" s="18">
        <v>0.6902703444490188</v>
      </c>
      <c r="F23" s="18">
        <v>0.80461690803317243</v>
      </c>
      <c r="G23" s="18">
        <v>-3.6158672764011485E-3</v>
      </c>
      <c r="H23" s="18">
        <v>0.51994044453897692</v>
      </c>
      <c r="I23" s="18">
        <v>0.66425608848239925</v>
      </c>
      <c r="M23" t="s">
        <v>45</v>
      </c>
      <c r="N23" t="s">
        <v>47</v>
      </c>
    </row>
    <row r="24" spans="1:31" x14ac:dyDescent="0.25">
      <c r="B24" t="s">
        <v>19</v>
      </c>
      <c r="D24" s="18">
        <v>0.16709768141675427</v>
      </c>
      <c r="E24" s="18">
        <v>0.63056439104717721</v>
      </c>
      <c r="F24" s="18">
        <v>0.69830349247967394</v>
      </c>
      <c r="G24" s="18">
        <v>3.3257222120586717E-2</v>
      </c>
      <c r="H24" s="18">
        <v>0.42740833898214359</v>
      </c>
      <c r="I24" s="18">
        <v>0.48157327011611256</v>
      </c>
      <c r="N24" t="s">
        <v>48</v>
      </c>
      <c r="O24" s="18">
        <v>3.1463544504601218E-2</v>
      </c>
      <c r="P24" s="18">
        <v>0.12103400820604791</v>
      </c>
      <c r="Q24" s="18">
        <v>0.12747342569246597</v>
      </c>
      <c r="R24" s="18">
        <v>8.8753254388892255E-2</v>
      </c>
      <c r="S24" s="18">
        <v>0.12521866490493927</v>
      </c>
      <c r="T24" s="18"/>
      <c r="U24" s="18">
        <v>9.8704693376153493E-2</v>
      </c>
      <c r="V24" s="18">
        <v>0.11334302612815873</v>
      </c>
      <c r="W24" s="18">
        <v>0.13329395316191647</v>
      </c>
      <c r="X24" s="18">
        <v>0.10707484253069828</v>
      </c>
      <c r="Y24" s="18">
        <v>0.12367832868086086</v>
      </c>
      <c r="Z24" s="18"/>
      <c r="AA24" s="18">
        <v>6.0224349139155274E-2</v>
      </c>
      <c r="AB24" s="18">
        <v>0.11760651167238127</v>
      </c>
      <c r="AC24" s="18">
        <v>0.1300431894168762</v>
      </c>
      <c r="AD24" s="18">
        <v>9.68267429933857E-2</v>
      </c>
      <c r="AE24" s="18">
        <v>0.12454117997240605</v>
      </c>
    </row>
    <row r="25" spans="1:31" x14ac:dyDescent="0.25">
      <c r="B25" t="s">
        <v>49</v>
      </c>
      <c r="D25" s="18">
        <v>0.17982508211642725</v>
      </c>
      <c r="E25" s="18">
        <v>0.78637330388836602</v>
      </c>
      <c r="F25" s="18">
        <v>0.89174682325889187</v>
      </c>
      <c r="G25" s="18">
        <v>4.8176724533847706E-2</v>
      </c>
      <c r="H25" s="18">
        <v>0.71479876528552777</v>
      </c>
      <c r="I25" s="18">
        <v>0.83977403142190032</v>
      </c>
      <c r="N25" t="s">
        <v>50</v>
      </c>
      <c r="O25" s="18">
        <v>3.074786743194367E-2</v>
      </c>
      <c r="P25" s="18">
        <v>0.16815994992437711</v>
      </c>
      <c r="Q25" s="18">
        <v>0.24730331559576302</v>
      </c>
      <c r="R25" s="18">
        <v>0.10691399374648876</v>
      </c>
      <c r="S25" s="18">
        <v>0.22365631839738673</v>
      </c>
      <c r="T25" s="18"/>
      <c r="U25" s="18">
        <v>2.6597432154253503E-2</v>
      </c>
      <c r="V25" s="18">
        <v>3.2079052273102503E-2</v>
      </c>
      <c r="W25" s="18">
        <v>3.3859872717550456E-2</v>
      </c>
      <c r="X25" s="18">
        <v>2.9795060745933095E-2</v>
      </c>
      <c r="Y25" s="18">
        <v>3.3279706629087906E-2</v>
      </c>
      <c r="Z25" s="18"/>
      <c r="AA25" s="18">
        <v>2.8972617303513602E-2</v>
      </c>
      <c r="AB25" s="18">
        <v>0.10751531439221443</v>
      </c>
      <c r="AC25" s="18">
        <v>0.1530680045177725</v>
      </c>
      <c r="AD25" s="18">
        <v>7.2931195860644213E-2</v>
      </c>
      <c r="AE25" s="18">
        <v>0.13992311524109574</v>
      </c>
    </row>
    <row r="26" spans="1:31" x14ac:dyDescent="0.25">
      <c r="B26" t="s">
        <v>51</v>
      </c>
      <c r="D26" s="18">
        <v>0.38661182944120492</v>
      </c>
      <c r="E26" s="18">
        <v>0.76418660698915475</v>
      </c>
      <c r="F26" s="18">
        <v>0.79330556887790726</v>
      </c>
      <c r="G26" s="18">
        <v>0.31953457848519257</v>
      </c>
      <c r="H26" s="18">
        <v>0.64326711736580588</v>
      </c>
      <c r="I26" s="18">
        <v>0.64534526401316683</v>
      </c>
      <c r="N26" t="s">
        <v>20</v>
      </c>
      <c r="O26" s="18">
        <v>0.16977823253777158</v>
      </c>
      <c r="P26" s="18">
        <v>3.1572872257143884E-2</v>
      </c>
      <c r="Q26" s="18">
        <v>2.9801815070061802E-2</v>
      </c>
      <c r="R26" s="18">
        <v>8.1211898276391456E-2</v>
      </c>
      <c r="S26" s="18">
        <v>3.1680365219092718E-2</v>
      </c>
      <c r="T26" s="18"/>
      <c r="U26" s="18">
        <v>0.28065762824001683</v>
      </c>
      <c r="V26" s="18">
        <v>0.33850002322599415</v>
      </c>
      <c r="W26" s="18">
        <v>0.35729128977938784</v>
      </c>
      <c r="X26" s="18">
        <v>0.31439923719910062</v>
      </c>
      <c r="Y26" s="18">
        <v>0.35116943845519194</v>
      </c>
      <c r="Z26" s="18"/>
      <c r="AA26" s="18">
        <v>0.21720426096392847</v>
      </c>
      <c r="AB26" s="18">
        <v>0.16835537095237238</v>
      </c>
      <c r="AC26" s="18">
        <v>0.17438846579050524</v>
      </c>
      <c r="AD26" s="18">
        <v>0.1839669274219744</v>
      </c>
      <c r="AE26" s="18">
        <v>0.1722010060005992</v>
      </c>
    </row>
    <row r="27" spans="1:31" x14ac:dyDescent="0.25">
      <c r="B27" t="s">
        <v>52</v>
      </c>
      <c r="D27" s="18">
        <v>0.32006240646989526</v>
      </c>
      <c r="E27" s="18">
        <v>0.77122459102331742</v>
      </c>
      <c r="F27" s="18">
        <v>0.82404846349268646</v>
      </c>
      <c r="G27" s="18">
        <v>0.23485277361749088</v>
      </c>
      <c r="H27" s="18">
        <v>0.65130386178133537</v>
      </c>
      <c r="I27" s="18">
        <v>0.69799422416820145</v>
      </c>
      <c r="N27" t="s">
        <v>53</v>
      </c>
      <c r="O27" s="18">
        <v>6.0903010376644161E-2</v>
      </c>
      <c r="P27" s="18">
        <v>0.11225717476423339</v>
      </c>
      <c r="Q27" s="18">
        <v>0.10654555713826881</v>
      </c>
      <c r="R27" s="18">
        <v>0.10475965229287656</v>
      </c>
      <c r="S27" s="18">
        <v>0.10891909176122827</v>
      </c>
      <c r="T27" s="18"/>
      <c r="U27" s="18">
        <v>6.901496074390065E-2</v>
      </c>
      <c r="V27" s="18">
        <v>8.5599799010331337E-2</v>
      </c>
      <c r="W27" s="18">
        <v>9.2595685571565861E-2</v>
      </c>
      <c r="X27" s="18">
        <v>7.8326977675785184E-2</v>
      </c>
      <c r="Y27" s="18">
        <v>9.053030973026735E-2</v>
      </c>
      <c r="Z27" s="18"/>
      <c r="AA27" s="18">
        <v>6.4372704509377321E-2</v>
      </c>
      <c r="AB27" s="18">
        <v>0.10037727931423331</v>
      </c>
      <c r="AC27" s="18">
        <v>0.10038668681243575</v>
      </c>
      <c r="AD27" s="18">
        <v>9.3111977666874707E-2</v>
      </c>
      <c r="AE27" s="18">
        <v>0.10083116747634194</v>
      </c>
    </row>
    <row r="28" spans="1:31" x14ac:dyDescent="0.25">
      <c r="B28" t="s">
        <v>28</v>
      </c>
      <c r="D28" s="18">
        <v>0.30445917697127989</v>
      </c>
      <c r="E28" s="18">
        <v>0.65761463014413379</v>
      </c>
      <c r="F28" s="18">
        <v>0.81922699596832627</v>
      </c>
      <c r="G28" s="18">
        <v>0.30181859256749127</v>
      </c>
      <c r="H28" s="18">
        <v>0.65304353076374977</v>
      </c>
      <c r="I28" s="18">
        <v>0.81506994370655494</v>
      </c>
      <c r="N28" t="s">
        <v>54</v>
      </c>
      <c r="O28" s="18">
        <v>0.27467870748758449</v>
      </c>
      <c r="P28" s="18">
        <v>0.27894845441444693</v>
      </c>
      <c r="Q28" s="18">
        <v>0.29871838388770844</v>
      </c>
      <c r="R28" s="18">
        <v>0.28124952207076798</v>
      </c>
      <c r="S28" s="18">
        <v>0.28680955095269223</v>
      </c>
      <c r="T28" s="18"/>
      <c r="U28" s="18">
        <v>7.4840203960750112E-2</v>
      </c>
      <c r="V28" s="18">
        <v>8.4919419714635347E-2</v>
      </c>
      <c r="W28" s="18">
        <v>9.6101919482698528E-2</v>
      </c>
      <c r="X28" s="18">
        <v>8.038433797595558E-2</v>
      </c>
      <c r="Y28" s="18">
        <v>9.0956167532391233E-2</v>
      </c>
      <c r="Z28" s="18"/>
      <c r="AA28" s="18">
        <v>0.18920253322744282</v>
      </c>
      <c r="AB28" s="18">
        <v>0.19247915346831806</v>
      </c>
      <c r="AC28" s="18">
        <v>0.20926318538051783</v>
      </c>
      <c r="AD28" s="18">
        <v>0.19273739297598674</v>
      </c>
      <c r="AE28" s="18">
        <v>0.20066750340570558</v>
      </c>
    </row>
    <row r="29" spans="1:31" x14ac:dyDescent="0.25">
      <c r="B29" t="s">
        <v>55</v>
      </c>
      <c r="D29" s="18">
        <v>0.29568084404879658</v>
      </c>
      <c r="E29" s="18">
        <v>0.20545534535855697</v>
      </c>
      <c r="F29" s="18">
        <v>0.47143688943520734</v>
      </c>
      <c r="G29" s="18">
        <v>0.23956998433717785</v>
      </c>
      <c r="H29" s="18">
        <v>0.42140111063648011</v>
      </c>
      <c r="I29" s="18">
        <v>0.70916987042574398</v>
      </c>
      <c r="N29" t="s">
        <v>28</v>
      </c>
      <c r="O29" s="18">
        <v>0.26763345893176144</v>
      </c>
      <c r="P29" s="18">
        <v>0.10586486448801605</v>
      </c>
      <c r="Q29" s="18">
        <v>8.0168829385798099E-2</v>
      </c>
      <c r="R29" s="18">
        <v>0.14869474486076906</v>
      </c>
      <c r="S29" s="18">
        <v>8.4634988352064525E-2</v>
      </c>
      <c r="T29" s="18"/>
      <c r="U29" s="18">
        <v>0.16590832489832177</v>
      </c>
      <c r="V29" s="18">
        <v>0.14985210973480023</v>
      </c>
      <c r="W29" s="18">
        <v>0.14266393485978823</v>
      </c>
      <c r="X29" s="18">
        <v>0.15563028261256145</v>
      </c>
      <c r="Y29" s="18">
        <v>0.14572269591688305</v>
      </c>
      <c r="Z29" s="18"/>
      <c r="AA29" s="18">
        <v>0.22412294854550355</v>
      </c>
      <c r="AB29" s="18">
        <v>0.12546783964541935</v>
      </c>
      <c r="AC29" s="18">
        <v>0.10776042754303733</v>
      </c>
      <c r="AD29" s="18">
        <v>0.1517509201536392</v>
      </c>
      <c r="AE29" s="18">
        <v>0.1115031492063108</v>
      </c>
    </row>
    <row r="30" spans="1:31" x14ac:dyDescent="0.25">
      <c r="B30" s="25" t="s">
        <v>68</v>
      </c>
      <c r="C30" s="26">
        <v>-4.47091807084955E-2</v>
      </c>
      <c r="N30" t="s">
        <v>55</v>
      </c>
      <c r="O30" s="18">
        <v>0.1647951787296936</v>
      </c>
      <c r="P30" s="18">
        <v>0.18216267594573468</v>
      </c>
      <c r="Q30" s="18">
        <v>0.1099886732299338</v>
      </c>
      <c r="R30" s="18">
        <v>0.18841693436381388</v>
      </c>
      <c r="S30" s="18">
        <v>0.13908102041259621</v>
      </c>
      <c r="T30" s="18"/>
      <c r="U30" s="18">
        <v>0.28427675662660368</v>
      </c>
      <c r="V30" s="18">
        <v>0.19570656991297772</v>
      </c>
      <c r="W30" s="18">
        <v>0.14419334442709258</v>
      </c>
      <c r="X30" s="18">
        <v>0.23438926125996584</v>
      </c>
      <c r="Y30" s="18">
        <v>0.16466335305531765</v>
      </c>
      <c r="Z30" s="18"/>
      <c r="AA30" s="18">
        <v>0.21590058631107883</v>
      </c>
      <c r="AB30" s="18">
        <v>0.18819853055506097</v>
      </c>
      <c r="AC30" s="18">
        <v>0.12509004053885506</v>
      </c>
      <c r="AD30" s="18">
        <v>0.208674842927495</v>
      </c>
      <c r="AE30" s="18">
        <v>0.15033287869754083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8.1632653061224456E-2</v>
      </c>
      <c r="E32" s="18">
        <v>0.45884161850353022</v>
      </c>
      <c r="F32" s="18">
        <v>0.51185350429850118</v>
      </c>
      <c r="G32" s="18">
        <v>7.8146119398519051E-2</v>
      </c>
      <c r="H32" s="18">
        <v>0.45161675155495246</v>
      </c>
      <c r="I32" s="18">
        <v>0.50062809757971816</v>
      </c>
      <c r="M32" t="s">
        <v>56</v>
      </c>
    </row>
    <row r="33" spans="2:25" x14ac:dyDescent="0.25">
      <c r="B33" t="s">
        <v>55</v>
      </c>
      <c r="D33" s="18">
        <v>0.19314687362717822</v>
      </c>
      <c r="E33" s="18">
        <v>0.77742065086380074</v>
      </c>
      <c r="F33" s="18">
        <v>0.93947443997702473</v>
      </c>
      <c r="G33" s="18">
        <v>0.24255962609114029</v>
      </c>
      <c r="H33" s="18">
        <v>0.80960890782871675</v>
      </c>
      <c r="I33" s="18">
        <v>0.94205787339336033</v>
      </c>
      <c r="N33" t="s">
        <v>57</v>
      </c>
      <c r="O33" s="11">
        <v>15958.6753010432</v>
      </c>
      <c r="P33" s="11">
        <v>4285.1241105949857</v>
      </c>
      <c r="Q33" s="11">
        <v>4268.5411685231738</v>
      </c>
      <c r="R33" s="11">
        <v>5808.0499929991101</v>
      </c>
      <c r="S33" s="11">
        <v>4168.2434651285876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379896349.51520002</v>
      </c>
      <c r="D38" s="19">
        <v>387649336.24000001</v>
      </c>
      <c r="E38" s="30">
        <v>452880848.80000001</v>
      </c>
      <c r="F38" s="19">
        <v>515979087.84000003</v>
      </c>
      <c r="G38" s="30">
        <v>342551517.41999996</v>
      </c>
      <c r="H38" s="19">
        <v>241013323</v>
      </c>
      <c r="I38" s="30">
        <v>274592831.39999998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E38"/>
  <sheetViews>
    <sheetView topLeftCell="O1" workbookViewId="0">
      <selection activeCell="U10" sqref="U10:AE14"/>
    </sheetView>
  </sheetViews>
  <sheetFormatPr defaultRowHeight="15" x14ac:dyDescent="0.25"/>
  <cols>
    <col min="2" max="2" width="27" bestFit="1" customWidth="1"/>
    <col min="3" max="3" width="8" bestFit="1" customWidth="1"/>
    <col min="4" max="4" width="10.28515625" customWidth="1"/>
    <col min="5" max="5" width="10.7109375" customWidth="1"/>
    <col min="6" max="6" width="10.5703125" customWidth="1"/>
    <col min="7" max="8" width="9.5703125" bestFit="1" customWidth="1"/>
    <col min="9" max="9" width="10.140625" customWidth="1"/>
    <col min="10" max="10" width="1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2" width="12.5703125" bestFit="1" customWidth="1"/>
    <col min="23" max="24" width="13.7109375" bestFit="1" customWidth="1"/>
    <col min="25" max="25" width="15.2851562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76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395191</v>
      </c>
      <c r="D4" s="6">
        <v>445047</v>
      </c>
      <c r="E4" s="6">
        <v>583633</v>
      </c>
      <c r="F4" s="6">
        <v>741558</v>
      </c>
      <c r="G4" s="6">
        <v>391830</v>
      </c>
      <c r="H4" s="6">
        <v>303938</v>
      </c>
      <c r="I4" s="6">
        <v>309988</v>
      </c>
      <c r="J4" s="6">
        <v>1742680</v>
      </c>
      <c r="K4" s="6">
        <v>3778846</v>
      </c>
      <c r="M4" t="s">
        <v>13</v>
      </c>
    </row>
    <row r="5" spans="1:31" x14ac:dyDescent="0.25">
      <c r="B5" t="s">
        <v>15</v>
      </c>
      <c r="C5" s="27">
        <v>5.0599999999999996</v>
      </c>
      <c r="D5" s="7">
        <v>5.0599999999999996</v>
      </c>
      <c r="E5" s="7">
        <v>5.0599999999999996</v>
      </c>
      <c r="F5" s="7">
        <v>5.0599999999999996</v>
      </c>
      <c r="G5" s="7">
        <v>4.46</v>
      </c>
      <c r="H5" s="7">
        <v>2.63</v>
      </c>
      <c r="I5" s="7">
        <v>2.16</v>
      </c>
      <c r="J5" s="6"/>
      <c r="K5" s="6"/>
      <c r="N5" t="s">
        <v>16</v>
      </c>
      <c r="O5" s="8">
        <v>1684064.9835783411</v>
      </c>
      <c r="P5" s="8">
        <v>10105590.870643336</v>
      </c>
      <c r="Q5" s="8">
        <v>19714626.814098716</v>
      </c>
      <c r="R5" s="8">
        <v>56467508.669707954</v>
      </c>
      <c r="S5" s="8">
        <v>158906379.59967205</v>
      </c>
      <c r="T5" s="8"/>
      <c r="U5" s="8">
        <v>1537315.4489050237</v>
      </c>
      <c r="V5" s="8">
        <v>2514291.5127706733</v>
      </c>
      <c r="W5" s="8">
        <v>4203580.7792004449</v>
      </c>
      <c r="X5" s="8">
        <v>20333390.704105988</v>
      </c>
      <c r="Y5" s="8">
        <v>33321600.13720163</v>
      </c>
      <c r="Z5" s="8"/>
      <c r="AA5" s="8">
        <v>3221380.4324833648</v>
      </c>
      <c r="AB5" s="8">
        <v>12619882.38341401</v>
      </c>
      <c r="AC5" s="8">
        <v>23918207.593299162</v>
      </c>
      <c r="AD5" s="8">
        <v>76800899.373813942</v>
      </c>
      <c r="AE5" s="8">
        <v>192227979.73687369</v>
      </c>
    </row>
    <row r="6" spans="1:31" x14ac:dyDescent="0.25">
      <c r="B6" t="s">
        <v>17</v>
      </c>
      <c r="C6" s="23">
        <v>2411</v>
      </c>
      <c r="D6" s="6">
        <v>2715</v>
      </c>
      <c r="E6" s="6">
        <v>3560</v>
      </c>
      <c r="F6" s="6">
        <v>4524</v>
      </c>
      <c r="G6" s="6">
        <v>1754</v>
      </c>
      <c r="H6" s="6">
        <v>769</v>
      </c>
      <c r="I6" s="6">
        <v>770</v>
      </c>
      <c r="J6" s="6">
        <v>20862</v>
      </c>
      <c r="K6" s="6">
        <v>33497</v>
      </c>
      <c r="N6" t="s">
        <v>18</v>
      </c>
      <c r="O6" s="8">
        <v>3639428.0641758926</v>
      </c>
      <c r="P6" s="8">
        <v>10585180.599428039</v>
      </c>
      <c r="Q6" s="8">
        <v>16484576.732144153</v>
      </c>
      <c r="R6" s="8">
        <v>79203689.005421191</v>
      </c>
      <c r="S6" s="8">
        <v>128217885.37680487</v>
      </c>
      <c r="T6" s="8"/>
      <c r="U6" s="8">
        <v>4261651.6824252196</v>
      </c>
      <c r="V6" s="8">
        <v>7056406.0397173846</v>
      </c>
      <c r="W6" s="8">
        <v>11667118.08154965</v>
      </c>
      <c r="X6" s="8">
        <v>56861434.943222918</v>
      </c>
      <c r="Y6" s="8">
        <v>93056436.893583134</v>
      </c>
      <c r="Z6" s="8"/>
      <c r="AA6" s="8">
        <v>7901079.7466011122</v>
      </c>
      <c r="AB6" s="8">
        <v>17641586.639145423</v>
      </c>
      <c r="AC6" s="8">
        <v>28151694.813693803</v>
      </c>
      <c r="AD6" s="8">
        <v>136065123.9486441</v>
      </c>
      <c r="AE6" s="8">
        <v>221274322.27038801</v>
      </c>
    </row>
    <row r="7" spans="1:31" x14ac:dyDescent="0.25">
      <c r="B7" t="s">
        <v>19</v>
      </c>
      <c r="C7" s="28">
        <v>9863.2589547856733</v>
      </c>
      <c r="D7" s="9">
        <v>11107.392836171462</v>
      </c>
      <c r="E7" s="9">
        <v>14566.576629477393</v>
      </c>
      <c r="F7" s="9">
        <v>18507.909571344688</v>
      </c>
      <c r="G7" s="9">
        <v>7781.361616370401</v>
      </c>
      <c r="H7" s="9">
        <v>4639.8150062009099</v>
      </c>
      <c r="I7" s="9">
        <v>4679.7488631665974</v>
      </c>
      <c r="J7" s="9">
        <v>71847.308776768958</v>
      </c>
      <c r="K7" s="9">
        <v>122759.67569965654</v>
      </c>
      <c r="N7" t="s">
        <v>20</v>
      </c>
      <c r="O7" s="8">
        <v>1438303.6331732618</v>
      </c>
      <c r="P7" s="8">
        <v>1356837.6169954073</v>
      </c>
      <c r="Q7" s="8">
        <v>1758957.1704222076</v>
      </c>
      <c r="R7" s="8">
        <v>4606570.4629332125</v>
      </c>
      <c r="S7" s="8">
        <v>19127590.495904475</v>
      </c>
      <c r="T7" s="8"/>
      <c r="U7" s="8">
        <v>5185372.3613712694</v>
      </c>
      <c r="V7" s="8">
        <v>10159505.934617709</v>
      </c>
      <c r="W7" s="8">
        <v>18528451.291605193</v>
      </c>
      <c r="X7" s="8">
        <v>76966824.252615869</v>
      </c>
      <c r="Y7" s="8">
        <v>142159206.41062412</v>
      </c>
      <c r="Z7" s="8"/>
      <c r="AA7" s="8">
        <v>6623675.9945445312</v>
      </c>
      <c r="AB7" s="8">
        <v>11516343.551613117</v>
      </c>
      <c r="AC7" s="8">
        <v>20287408.462027401</v>
      </c>
      <c r="AD7" s="8">
        <v>81573394.715549082</v>
      </c>
      <c r="AE7" s="8">
        <v>161286796.90652859</v>
      </c>
    </row>
    <row r="8" spans="1:31" x14ac:dyDescent="0.25">
      <c r="B8" t="s">
        <v>21</v>
      </c>
      <c r="C8" s="23">
        <v>15948</v>
      </c>
      <c r="D8" s="6">
        <v>17959</v>
      </c>
      <c r="E8" s="6">
        <v>23548</v>
      </c>
      <c r="F8" s="6">
        <v>29920</v>
      </c>
      <c r="G8" s="6">
        <v>9669</v>
      </c>
      <c r="H8" s="6">
        <v>3331</v>
      </c>
      <c r="I8" s="6">
        <v>2580</v>
      </c>
      <c r="J8" s="6">
        <v>155917</v>
      </c>
      <c r="K8" s="6">
        <v>242546</v>
      </c>
      <c r="N8" t="s">
        <v>22</v>
      </c>
      <c r="O8" s="8">
        <v>5959965.7815744542</v>
      </c>
      <c r="P8" s="8">
        <v>10049874.895977929</v>
      </c>
      <c r="Q8" s="8">
        <v>7704887.2778930552</v>
      </c>
      <c r="R8" s="8">
        <v>93441910.736512601</v>
      </c>
      <c r="S8" s="8">
        <v>79377002.079036057</v>
      </c>
      <c r="T8" s="8"/>
      <c r="U8" s="8">
        <v>2311745.4314376726</v>
      </c>
      <c r="V8" s="8">
        <v>4655525.4989887355</v>
      </c>
      <c r="W8" s="8">
        <v>8565270.8689722493</v>
      </c>
      <c r="X8" s="8">
        <v>34885945.31684345</v>
      </c>
      <c r="Y8" s="8">
        <v>65588815.331816971</v>
      </c>
      <c r="Z8" s="8"/>
      <c r="AA8" s="8">
        <v>8271711.2130121272</v>
      </c>
      <c r="AB8" s="8">
        <v>14705400.394966664</v>
      </c>
      <c r="AC8" s="8">
        <v>16270158.146865305</v>
      </c>
      <c r="AD8" s="8">
        <v>128327856.05335605</v>
      </c>
      <c r="AE8" s="8">
        <v>144965817.41085303</v>
      </c>
    </row>
    <row r="9" spans="1:31" x14ac:dyDescent="0.25">
      <c r="B9" t="s">
        <v>23</v>
      </c>
      <c r="C9" s="23">
        <v>33334</v>
      </c>
      <c r="D9" s="6">
        <v>36900</v>
      </c>
      <c r="E9" s="6">
        <v>48570</v>
      </c>
      <c r="F9" s="6">
        <v>61759</v>
      </c>
      <c r="G9" s="6">
        <v>18882</v>
      </c>
      <c r="H9" s="6">
        <v>10448</v>
      </c>
      <c r="I9" s="6">
        <v>9105</v>
      </c>
      <c r="J9" s="6">
        <v>292869</v>
      </c>
      <c r="K9" s="6">
        <v>466356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49282</v>
      </c>
      <c r="D10" s="6">
        <v>54859</v>
      </c>
      <c r="E10" s="6">
        <v>72118</v>
      </c>
      <c r="F10" s="6">
        <v>91679</v>
      </c>
      <c r="G10" s="6">
        <v>28551</v>
      </c>
      <c r="H10" s="6">
        <v>13779</v>
      </c>
      <c r="I10" s="6">
        <v>11685</v>
      </c>
      <c r="J10" s="6">
        <v>448786</v>
      </c>
      <c r="K10" s="6">
        <v>708902</v>
      </c>
      <c r="N10" t="s">
        <v>26</v>
      </c>
      <c r="O10" s="8">
        <v>16029948.797435425</v>
      </c>
      <c r="P10" s="8">
        <v>19366040.886969071</v>
      </c>
      <c r="Q10" s="8">
        <v>24441630.818552613</v>
      </c>
      <c r="R10" s="8">
        <v>180204112.50252199</v>
      </c>
      <c r="S10" s="8">
        <v>217309606.32532239</v>
      </c>
      <c r="T10" s="8"/>
      <c r="U10" s="20">
        <v>11520408.424221814</v>
      </c>
      <c r="V10" s="20">
        <v>20053821.362709638</v>
      </c>
      <c r="W10" s="20">
        <v>35012345.811690576</v>
      </c>
      <c r="X10" s="20">
        <v>158201971.52388263</v>
      </c>
      <c r="Y10" s="20">
        <v>272816451.66509533</v>
      </c>
      <c r="Z10" s="10"/>
      <c r="AA10" s="20">
        <v>27550357.221657239</v>
      </c>
      <c r="AB10" s="20">
        <v>39419862.249678709</v>
      </c>
      <c r="AC10" s="20">
        <v>59453976.63024319</v>
      </c>
      <c r="AD10" s="20">
        <v>338406084.02640462</v>
      </c>
      <c r="AE10" s="20">
        <v>490126057.99041772</v>
      </c>
    </row>
    <row r="11" spans="1:31" x14ac:dyDescent="0.25">
      <c r="B11" t="s">
        <v>62</v>
      </c>
      <c r="C11" s="28">
        <v>124.70425692892805</v>
      </c>
      <c r="D11" s="6">
        <v>123.26563261857736</v>
      </c>
      <c r="E11" s="6">
        <v>123.56737881511154</v>
      </c>
      <c r="F11" s="6">
        <v>123.63024874655792</v>
      </c>
      <c r="G11" s="6">
        <v>72.865783630656153</v>
      </c>
      <c r="H11" s="6">
        <v>45.334903829070406</v>
      </c>
      <c r="I11" s="6">
        <v>37.695007548679307</v>
      </c>
      <c r="N11" t="s">
        <v>27</v>
      </c>
      <c r="O11" s="8">
        <v>11669310.349040832</v>
      </c>
      <c r="P11" s="8">
        <v>15078528.029558171</v>
      </c>
      <c r="Q11" s="8">
        <v>20688454.180549443</v>
      </c>
      <c r="R11" s="8">
        <v>136292801.17632964</v>
      </c>
      <c r="S11" s="8">
        <v>177745879.11243552</v>
      </c>
      <c r="T11" s="8"/>
      <c r="U11" s="20">
        <v>13818362.06903068</v>
      </c>
      <c r="V11" s="20">
        <v>23473597.606210638</v>
      </c>
      <c r="W11" s="20">
        <v>40456512.521900646</v>
      </c>
      <c r="X11" s="20">
        <v>186904529.76876959</v>
      </c>
      <c r="Y11" s="20">
        <v>316767320.8393212</v>
      </c>
      <c r="Z11" s="10"/>
      <c r="AA11" s="20">
        <v>25487672.418071512</v>
      </c>
      <c r="AB11" s="20">
        <v>38552125.635768808</v>
      </c>
      <c r="AC11" s="20">
        <v>61144966.702450089</v>
      </c>
      <c r="AD11" s="20">
        <v>323197330.94509923</v>
      </c>
      <c r="AE11" s="20">
        <v>494513199.95175672</v>
      </c>
    </row>
    <row r="12" spans="1:31" x14ac:dyDescent="0.25">
      <c r="B12" t="s">
        <v>63</v>
      </c>
      <c r="C12" s="23">
        <v>610</v>
      </c>
      <c r="D12">
        <v>610</v>
      </c>
      <c r="E12">
        <v>610</v>
      </c>
      <c r="F12">
        <v>610</v>
      </c>
      <c r="G12" s="9">
        <v>447.52</v>
      </c>
      <c r="H12" s="30">
        <v>252.91</v>
      </c>
      <c r="I12" s="30">
        <v>248.31</v>
      </c>
      <c r="N12" t="s">
        <v>30</v>
      </c>
      <c r="O12" s="8">
        <v>11031271.744326519</v>
      </c>
      <c r="P12" s="8">
        <v>7622536.601734791</v>
      </c>
      <c r="Q12" s="8">
        <v>9001706.4627622422</v>
      </c>
      <c r="R12" s="8">
        <v>83457378.149685875</v>
      </c>
      <c r="S12" s="8">
        <v>80654447.302378684</v>
      </c>
      <c r="T12" s="8"/>
      <c r="U12" s="20">
        <v>1521060.3904932491</v>
      </c>
      <c r="V12" s="20">
        <v>1888911.6773411224</v>
      </c>
      <c r="W12" s="20">
        <v>2430674.631718595</v>
      </c>
      <c r="X12" s="20">
        <v>17181637.03009202</v>
      </c>
      <c r="Y12" s="20">
        <v>21636798.880804799</v>
      </c>
      <c r="Z12" s="10"/>
      <c r="AA12" s="20">
        <v>12552332.134819768</v>
      </c>
      <c r="AB12" s="20">
        <v>9511448.2790759131</v>
      </c>
      <c r="AC12" s="20">
        <v>11432381.094480837</v>
      </c>
      <c r="AD12" s="20">
        <v>100639015.17977789</v>
      </c>
      <c r="AE12" s="20">
        <v>102291246.18318349</v>
      </c>
    </row>
    <row r="13" spans="1:31" x14ac:dyDescent="0.25">
      <c r="A13" t="s">
        <v>28</v>
      </c>
      <c r="B13" t="s">
        <v>29</v>
      </c>
      <c r="C13" s="23">
        <v>18844</v>
      </c>
      <c r="D13" s="6">
        <v>19108.769732519919</v>
      </c>
      <c r="E13" s="6">
        <v>19787.084380065848</v>
      </c>
      <c r="F13" s="6">
        <v>20489.477540646152</v>
      </c>
      <c r="G13" s="6">
        <v>17548.870162518291</v>
      </c>
      <c r="H13" s="6">
        <v>10707.946557650514</v>
      </c>
      <c r="I13" s="6">
        <v>10001.866660220981</v>
      </c>
      <c r="J13" s="6">
        <v>70240.504235081797</v>
      </c>
      <c r="K13" s="6">
        <v>101178.93807390558</v>
      </c>
      <c r="N13" t="s">
        <v>58</v>
      </c>
      <c r="O13" s="8">
        <v>2097455.4458149411</v>
      </c>
      <c r="P13" s="8">
        <v>6039000.6392330751</v>
      </c>
      <c r="Q13" s="8">
        <v>6190965.2517239023</v>
      </c>
      <c r="R13" s="8">
        <v>42180175.885010883</v>
      </c>
      <c r="S13" s="8">
        <v>65354657.702769712</v>
      </c>
      <c r="T13" s="8"/>
      <c r="U13" s="20">
        <v>6366552.0676143076</v>
      </c>
      <c r="V13" s="20">
        <v>8857380.7593193501</v>
      </c>
      <c r="W13" s="20">
        <v>12455098.835593941</v>
      </c>
      <c r="X13" s="20">
        <v>78176753.468944147</v>
      </c>
      <c r="Y13" s="20">
        <v>104801523.72184078</v>
      </c>
      <c r="Z13" s="10"/>
      <c r="AA13" s="20">
        <v>8464007.5134292487</v>
      </c>
      <c r="AB13" s="20">
        <v>14896381.398552425</v>
      </c>
      <c r="AC13" s="20">
        <v>18646064.087317843</v>
      </c>
      <c r="AD13" s="20">
        <v>120356929.35395503</v>
      </c>
      <c r="AE13" s="20">
        <v>170156181.4246105</v>
      </c>
    </row>
    <row r="14" spans="1:31" x14ac:dyDescent="0.25">
      <c r="B14" t="s">
        <v>31</v>
      </c>
      <c r="C14" s="28">
        <v>4466</v>
      </c>
      <c r="D14" s="6">
        <v>4528.7500331900847</v>
      </c>
      <c r="E14" s="6">
        <v>4689.5095967615225</v>
      </c>
      <c r="F14" s="6">
        <v>4855.9757321442239</v>
      </c>
      <c r="G14" s="6">
        <v>3641.3688290665746</v>
      </c>
      <c r="H14" s="6">
        <v>1432.1812225992805</v>
      </c>
      <c r="I14" s="6">
        <v>600.11199961325883</v>
      </c>
      <c r="J14" s="6">
        <v>25023.798792855123</v>
      </c>
      <c r="K14" s="6">
        <v>38404.692561259668</v>
      </c>
      <c r="N14" t="s">
        <v>35</v>
      </c>
      <c r="O14" s="8">
        <v>2265191.4557786258</v>
      </c>
      <c r="P14" s="8">
        <v>8013233.7831629217</v>
      </c>
      <c r="Q14" s="8">
        <v>8740967.938074084</v>
      </c>
      <c r="R14" s="8">
        <v>51147308.856025085</v>
      </c>
      <c r="S14" s="8">
        <v>88082164.410342872</v>
      </c>
      <c r="T14" s="8"/>
      <c r="U14" s="20">
        <v>5920893.4228813061</v>
      </c>
      <c r="V14" s="20">
        <v>8237364.1061669961</v>
      </c>
      <c r="W14" s="20">
        <v>11583241.917102365</v>
      </c>
      <c r="X14" s="20">
        <v>72704380.726118058</v>
      </c>
      <c r="Y14" s="20">
        <v>97465417.06131193</v>
      </c>
      <c r="Z14" s="10"/>
      <c r="AA14" s="20">
        <v>8186084.8786599319</v>
      </c>
      <c r="AB14" s="20">
        <v>16250597.889329918</v>
      </c>
      <c r="AC14" s="20">
        <v>20324209.855176449</v>
      </c>
      <c r="AD14" s="20">
        <v>123851689.58214314</v>
      </c>
      <c r="AE14" s="20">
        <v>185547581.4716548</v>
      </c>
    </row>
    <row r="15" spans="1:31" x14ac:dyDescent="0.25">
      <c r="A15" t="s">
        <v>33</v>
      </c>
      <c r="B15" t="s">
        <v>34</v>
      </c>
      <c r="C15" s="28">
        <v>6023</v>
      </c>
      <c r="D15" s="20">
        <v>5257</v>
      </c>
      <c r="E15" s="20">
        <v>6378</v>
      </c>
      <c r="F15" s="20">
        <v>8172</v>
      </c>
      <c r="G15" s="20">
        <v>2628.5</v>
      </c>
      <c r="H15" s="20">
        <v>1247.3427272727274</v>
      </c>
      <c r="I15" s="20">
        <v>1103.9700000000005</v>
      </c>
      <c r="J15" s="20">
        <v>38795.786363636362</v>
      </c>
      <c r="K15" s="20">
        <v>60993.436363636356</v>
      </c>
      <c r="M15" t="s">
        <v>37</v>
      </c>
      <c r="O15" s="8">
        <v>219128170.14761287</v>
      </c>
      <c r="P15" s="8">
        <v>182691734.35663638</v>
      </c>
      <c r="Q15" s="8">
        <v>210621133.37769836</v>
      </c>
      <c r="R15" s="8">
        <v>1845147618.2951667</v>
      </c>
      <c r="S15" s="8">
        <v>1976971688.5275414</v>
      </c>
      <c r="T15" s="8"/>
      <c r="U15" s="8"/>
      <c r="V15" s="8"/>
      <c r="W15" s="8"/>
      <c r="X15" s="8"/>
      <c r="Y15" s="8"/>
      <c r="Z15" s="8"/>
      <c r="AA15" s="10">
        <v>219128170.14761287</v>
      </c>
      <c r="AB15" s="10">
        <v>182691734.35663638</v>
      </c>
      <c r="AC15" s="10">
        <v>210621133.37769836</v>
      </c>
      <c r="AD15" s="10">
        <v>1845147618.2951667</v>
      </c>
      <c r="AE15" s="10">
        <v>1976971688.5275414</v>
      </c>
    </row>
    <row r="16" spans="1:31" x14ac:dyDescent="0.25">
      <c r="B16" t="s">
        <v>36</v>
      </c>
      <c r="C16" s="28">
        <v>3605</v>
      </c>
      <c r="D16" s="20">
        <v>4282</v>
      </c>
      <c r="E16" s="20">
        <v>4949</v>
      </c>
      <c r="F16" s="20">
        <v>5476</v>
      </c>
      <c r="G16" s="20">
        <v>1757.3009685802033</v>
      </c>
      <c r="H16" s="20">
        <v>994.57527682110606</v>
      </c>
      <c r="I16" s="20">
        <v>1414.2520154610718</v>
      </c>
      <c r="J16" s="20">
        <v>32395.618772993454</v>
      </c>
      <c r="K16" s="20">
        <v>40080.86353858911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6320</v>
      </c>
      <c r="D17" s="20">
        <v>6899.2615797003264</v>
      </c>
      <c r="E17" s="20">
        <v>7547.4390597860029</v>
      </c>
      <c r="F17" s="20">
        <v>8090.4580135239121</v>
      </c>
      <c r="G17" s="20">
        <v>4227.4306927428615</v>
      </c>
      <c r="H17" s="20">
        <v>1900.272714203549</v>
      </c>
      <c r="I17" s="20">
        <v>1577.3486030565939</v>
      </c>
      <c r="J17" s="20">
        <v>44962.299469230951</v>
      </c>
      <c r="K17" s="20">
        <v>61458.148253133972</v>
      </c>
      <c r="M17" t="s">
        <v>40</v>
      </c>
      <c r="O17" s="8">
        <v>55814940.254898295</v>
      </c>
      <c r="P17" s="8">
        <v>88216823.923702747</v>
      </c>
      <c r="Q17" s="8">
        <v>114726772.6462204</v>
      </c>
      <c r="R17" s="8">
        <v>727001455.44414842</v>
      </c>
      <c r="S17" s="8">
        <v>1014775612.4046667</v>
      </c>
      <c r="T17" s="8"/>
      <c r="U17" s="8">
        <v>52443361.298380546</v>
      </c>
      <c r="V17" s="8">
        <v>86896804.497842252</v>
      </c>
      <c r="W17" s="8">
        <v>144902294.73933363</v>
      </c>
      <c r="X17" s="8">
        <v>702216867.7345947</v>
      </c>
      <c r="Y17" s="8">
        <v>1147613570.9415996</v>
      </c>
      <c r="Z17" s="8"/>
      <c r="AA17" s="8">
        <v>108258301.55327883</v>
      </c>
      <c r="AB17" s="8">
        <v>175113628.42154497</v>
      </c>
      <c r="AC17" s="8">
        <v>259629067.38555411</v>
      </c>
      <c r="AD17" s="8">
        <v>1429218323.1787431</v>
      </c>
      <c r="AE17" s="8">
        <v>2162389183.3462667</v>
      </c>
    </row>
    <row r="18" spans="1:31" x14ac:dyDescent="0.25">
      <c r="A18" t="s">
        <v>41</v>
      </c>
      <c r="C18" s="28">
        <v>67876.258954785677</v>
      </c>
      <c r="D18" s="6">
        <v>75580.654415871788</v>
      </c>
      <c r="E18" s="6">
        <v>97792.015689263397</v>
      </c>
      <c r="F18" s="6">
        <v>122801.3675848686</v>
      </c>
      <c r="G18" s="6">
        <v>42313.792309113262</v>
      </c>
      <c r="H18" s="6">
        <v>21088.087720404455</v>
      </c>
      <c r="I18" s="6">
        <v>18712.097466223193</v>
      </c>
      <c r="J18" s="6">
        <v>586457.6082459999</v>
      </c>
      <c r="K18" s="6">
        <v>926616.82395279058</v>
      </c>
      <c r="N18" t="s">
        <v>42</v>
      </c>
      <c r="O18" s="13">
        <v>11705646</v>
      </c>
      <c r="P18" s="13">
        <v>14074615</v>
      </c>
      <c r="Q18" s="13">
        <v>15850064</v>
      </c>
      <c r="R18" s="13">
        <v>130791057</v>
      </c>
      <c r="S18" s="13">
        <v>150350374</v>
      </c>
      <c r="U18" s="13">
        <v>11745822</v>
      </c>
      <c r="V18" s="13">
        <v>15386875</v>
      </c>
      <c r="W18" s="13">
        <v>20172348</v>
      </c>
      <c r="X18" s="13">
        <v>136581870</v>
      </c>
      <c r="Y18" s="13">
        <v>179178388</v>
      </c>
      <c r="Z18" s="14"/>
      <c r="AA18" s="13">
        <v>11705646</v>
      </c>
      <c r="AB18" s="13">
        <v>14074615</v>
      </c>
      <c r="AC18" s="13">
        <v>15850064</v>
      </c>
      <c r="AD18" s="13">
        <v>130791057</v>
      </c>
      <c r="AE18" s="13">
        <v>150350374</v>
      </c>
    </row>
    <row r="19" spans="1:31" x14ac:dyDescent="0.25">
      <c r="N19" t="s">
        <v>43</v>
      </c>
      <c r="O19" s="15">
        <v>4.7682067486833528</v>
      </c>
      <c r="P19" s="15">
        <v>6.2677965915019875</v>
      </c>
      <c r="Q19" s="15">
        <v>7.2382529588663109</v>
      </c>
      <c r="R19" s="15">
        <v>5.5584951457663383</v>
      </c>
      <c r="S19" s="15">
        <v>6.7494053084608003</v>
      </c>
      <c r="T19" s="15"/>
      <c r="U19" s="15">
        <v>4.4648523788612282</v>
      </c>
      <c r="V19" s="15">
        <v>5.6474628212578741</v>
      </c>
      <c r="W19" s="15">
        <v>7.1832141077148597</v>
      </c>
      <c r="X19" s="15">
        <v>5.1413622301012181</v>
      </c>
      <c r="Y19" s="15">
        <v>6.4048660318430795</v>
      </c>
      <c r="Z19" s="15"/>
      <c r="AA19" s="15">
        <v>9.2483833487941496</v>
      </c>
      <c r="AB19" s="15">
        <v>12.441805933700138</v>
      </c>
      <c r="AC19" s="15">
        <v>16.380316659008702</v>
      </c>
      <c r="AD19" s="15">
        <v>10.927492719771683</v>
      </c>
      <c r="AE19" s="15">
        <v>14.382333251437517</v>
      </c>
    </row>
    <row r="20" spans="1:31" x14ac:dyDescent="0.25">
      <c r="M20" t="s">
        <v>44</v>
      </c>
      <c r="O20" s="8">
        <v>274943110.40251118</v>
      </c>
      <c r="P20" s="8">
        <v>270908558.28033912</v>
      </c>
      <c r="Q20" s="8">
        <v>325347906.02391875</v>
      </c>
      <c r="R20" s="8">
        <v>2572149073.739315</v>
      </c>
      <c r="S20" s="8">
        <v>2991747300.9322081</v>
      </c>
      <c r="T20" s="8"/>
      <c r="U20" s="8">
        <v>52443361.298380546</v>
      </c>
      <c r="V20" s="8">
        <v>86896804.497842252</v>
      </c>
      <c r="W20" s="8">
        <v>144902294.73933363</v>
      </c>
      <c r="X20" s="8">
        <v>702216867.7345947</v>
      </c>
      <c r="Y20" s="8">
        <v>1147613570.9415996</v>
      </c>
      <c r="Z20" s="8"/>
      <c r="AA20" s="8">
        <v>327386471.70089173</v>
      </c>
      <c r="AB20" s="8">
        <v>357805362.77818131</v>
      </c>
      <c r="AC20" s="8">
        <v>470250200.7632525</v>
      </c>
      <c r="AD20" s="8">
        <v>3274365941.4739099</v>
      </c>
      <c r="AE20" s="8">
        <v>4139360871.8738079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23.488076642887645</v>
      </c>
      <c r="P21" s="15">
        <v>19.248026200385524</v>
      </c>
      <c r="Q21" s="15">
        <v>20.526598884642912</v>
      </c>
      <c r="R21" s="15">
        <v>19.666092871619771</v>
      </c>
      <c r="S21" s="15">
        <v>19.898502553323933</v>
      </c>
      <c r="T21" s="15"/>
      <c r="U21" s="15">
        <v>4.4648523788612282</v>
      </c>
      <c r="V21" s="15">
        <v>5.6474628212578741</v>
      </c>
      <c r="W21" s="15">
        <v>7.1832141077148597</v>
      </c>
      <c r="X21" s="15">
        <v>5.1413622301012181</v>
      </c>
      <c r="Y21" s="15">
        <v>6.4048660318430795</v>
      </c>
      <c r="Z21" s="15"/>
      <c r="AA21" s="15">
        <v>27.96825324299844</v>
      </c>
      <c r="AB21" s="15">
        <v>25.422035542583675</v>
      </c>
      <c r="AC21" s="15">
        <v>29.668662584785306</v>
      </c>
      <c r="AD21" s="15">
        <v>25.035090445625116</v>
      </c>
      <c r="AE21" s="15">
        <v>27.531430496300647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0.35395948434622465</v>
      </c>
      <c r="E23" s="18">
        <v>0.78398876404494378</v>
      </c>
      <c r="F23" s="18">
        <v>0.8297966401414677</v>
      </c>
      <c r="G23" s="18">
        <v>0.27250103691414351</v>
      </c>
      <c r="H23" s="18">
        <v>0.68104520945665703</v>
      </c>
      <c r="I23" s="18">
        <v>0.68063044379925342</v>
      </c>
      <c r="M23" t="s">
        <v>45</v>
      </c>
      <c r="N23" t="s">
        <v>47</v>
      </c>
    </row>
    <row r="24" spans="1:31" x14ac:dyDescent="0.25">
      <c r="B24" t="s">
        <v>19</v>
      </c>
      <c r="D24" s="18">
        <v>0.29944301681397001</v>
      </c>
      <c r="E24" s="18">
        <v>0.68147526188056906</v>
      </c>
      <c r="F24" s="18">
        <v>0.74714870714453185</v>
      </c>
      <c r="G24" s="18">
        <v>0.21107600925403378</v>
      </c>
      <c r="H24" s="18">
        <v>0.52958600930277089</v>
      </c>
      <c r="I24" s="18">
        <v>0.52553726059316597</v>
      </c>
      <c r="N24" t="s">
        <v>48</v>
      </c>
      <c r="O24" s="18">
        <v>3.0172297522625194E-2</v>
      </c>
      <c r="P24" s="18">
        <v>0.11455400932801087</v>
      </c>
      <c r="Q24" s="18">
        <v>0.17183981000574414</v>
      </c>
      <c r="R24" s="18">
        <v>7.7671795904741547E-2</v>
      </c>
      <c r="S24" s="18">
        <v>0.15659262762840642</v>
      </c>
      <c r="T24" s="18"/>
      <c r="U24" s="18">
        <v>2.9313823729915957E-2</v>
      </c>
      <c r="V24" s="18">
        <v>2.8934222924539257E-2</v>
      </c>
      <c r="W24" s="18">
        <v>2.9009759898987891E-2</v>
      </c>
      <c r="X24" s="18">
        <v>2.8955998692687432E-2</v>
      </c>
      <c r="Y24" s="18">
        <v>2.9035557770427687E-2</v>
      </c>
      <c r="Z24" s="18"/>
      <c r="AA24" s="18">
        <v>2.9756428710439143E-2</v>
      </c>
      <c r="AB24" s="18">
        <v>7.2066820253616146E-2</v>
      </c>
      <c r="AC24" s="18">
        <v>9.2124536879301611E-2</v>
      </c>
      <c r="AD24" s="18">
        <v>5.3736296357438283E-2</v>
      </c>
      <c r="AE24" s="18">
        <v>8.8896106777321002E-2</v>
      </c>
    </row>
    <row r="25" spans="1:31" x14ac:dyDescent="0.25">
      <c r="B25" t="s">
        <v>49</v>
      </c>
      <c r="D25" s="18">
        <v>0.46160699370789021</v>
      </c>
      <c r="E25" s="18">
        <v>0.85854425004246648</v>
      </c>
      <c r="F25" s="18">
        <v>0.91377005347593587</v>
      </c>
      <c r="G25" s="18">
        <v>0.39371708051166293</v>
      </c>
      <c r="H25" s="18">
        <v>0.81452196670193222</v>
      </c>
      <c r="I25" s="18">
        <v>0.85633943983518013</v>
      </c>
      <c r="N25" t="s">
        <v>50</v>
      </c>
      <c r="O25" s="18">
        <v>6.5205266682275054E-2</v>
      </c>
      <c r="P25" s="18">
        <v>0.11999049760148908</v>
      </c>
      <c r="Q25" s="18">
        <v>0.14368552650720126</v>
      </c>
      <c r="R25" s="18">
        <v>0.10894570899728546</v>
      </c>
      <c r="S25" s="18">
        <v>0.12635097238193663</v>
      </c>
      <c r="T25" s="18"/>
      <c r="U25" s="18">
        <v>8.1261985824635147E-2</v>
      </c>
      <c r="V25" s="18">
        <v>8.1204436463398408E-2</v>
      </c>
      <c r="W25" s="18">
        <v>8.0517138134615196E-2</v>
      </c>
      <c r="X25" s="18">
        <v>8.0974179852247433E-2</v>
      </c>
      <c r="Y25" s="18">
        <v>8.1086908738131888E-2</v>
      </c>
      <c r="Z25" s="18"/>
      <c r="AA25" s="18">
        <v>7.2983592327214103E-2</v>
      </c>
      <c r="AB25" s="18">
        <v>0.10074365312491523</v>
      </c>
      <c r="AC25" s="18">
        <v>0.10843044308243037</v>
      </c>
      <c r="AD25" s="18">
        <v>9.5202476585956361E-2</v>
      </c>
      <c r="AE25" s="18">
        <v>0.10232862982045124</v>
      </c>
    </row>
    <row r="26" spans="1:31" x14ac:dyDescent="0.25">
      <c r="B26" t="s">
        <v>51</v>
      </c>
      <c r="D26" s="18">
        <v>0.48829268292682926</v>
      </c>
      <c r="E26" s="18">
        <v>0.78488779081737703</v>
      </c>
      <c r="F26" s="18">
        <v>0.85257209475542028</v>
      </c>
      <c r="G26" s="18">
        <v>0.43355132897342052</v>
      </c>
      <c r="H26" s="18">
        <v>0.68656626867462656</v>
      </c>
      <c r="I26" s="18">
        <v>0.72685546289074221</v>
      </c>
      <c r="N26" t="s">
        <v>20</v>
      </c>
      <c r="O26" s="18">
        <v>2.5769151173588096E-2</v>
      </c>
      <c r="P26" s="18">
        <v>1.5380712619725614E-2</v>
      </c>
      <c r="Q26" s="18">
        <v>1.5331706190727185E-2</v>
      </c>
      <c r="R26" s="18">
        <v>6.3363978551032084E-3</v>
      </c>
      <c r="S26" s="18">
        <v>1.8849083740373609E-2</v>
      </c>
      <c r="T26" s="18"/>
      <c r="U26" s="18">
        <v>9.887566763443506E-2</v>
      </c>
      <c r="V26" s="18">
        <v>0.1169146091542409</v>
      </c>
      <c r="W26" s="18">
        <v>0.12786858431011208</v>
      </c>
      <c r="X26" s="18">
        <v>0.10960549053872307</v>
      </c>
      <c r="Y26" s="18">
        <v>0.1238737585631587</v>
      </c>
      <c r="Z26" s="18"/>
      <c r="AA26" s="18">
        <v>6.1184000667927708E-2</v>
      </c>
      <c r="AB26" s="18">
        <v>6.5764975892625685E-2</v>
      </c>
      <c r="AC26" s="18">
        <v>7.8139973564285897E-2</v>
      </c>
      <c r="AD26" s="18">
        <v>5.7075531003633252E-2</v>
      </c>
      <c r="AE26" s="18">
        <v>7.45873121030598E-2</v>
      </c>
    </row>
    <row r="27" spans="1:31" x14ac:dyDescent="0.25">
      <c r="B27" t="s">
        <v>52</v>
      </c>
      <c r="D27" s="18">
        <v>0.47955668167483911</v>
      </c>
      <c r="E27" s="18">
        <v>0.80893812917718189</v>
      </c>
      <c r="F27" s="18">
        <v>0.87254442129604382</v>
      </c>
      <c r="G27" s="18">
        <v>0.42066068747209934</v>
      </c>
      <c r="H27" s="18">
        <v>0.72040501603019358</v>
      </c>
      <c r="I27" s="18">
        <v>0.76289517470881862</v>
      </c>
      <c r="N27" t="s">
        <v>53</v>
      </c>
      <c r="O27" s="18">
        <v>0.1067808324143357</v>
      </c>
      <c r="P27" s="18">
        <v>0.11392242940722846</v>
      </c>
      <c r="Q27" s="18">
        <v>6.7158581211487503E-2</v>
      </c>
      <c r="R27" s="18">
        <v>0.12853056900611837</v>
      </c>
      <c r="S27" s="18">
        <v>7.8221235422617288E-2</v>
      </c>
      <c r="T27" s="18"/>
      <c r="U27" s="18">
        <v>4.4080802111154144E-2</v>
      </c>
      <c r="V27" s="18">
        <v>5.3575336007946499E-2</v>
      </c>
      <c r="W27" s="18">
        <v>5.9110664081479261E-2</v>
      </c>
      <c r="X27" s="18">
        <v>4.9679731319169501E-2</v>
      </c>
      <c r="Y27" s="18">
        <v>5.7152352492662088E-2</v>
      </c>
      <c r="Z27" s="18"/>
      <c r="AA27" s="18">
        <v>7.6407177041672339E-2</v>
      </c>
      <c r="AB27" s="18">
        <v>8.3976333124494817E-2</v>
      </c>
      <c r="AC27" s="18">
        <v>6.2666935989504638E-2</v>
      </c>
      <c r="AD27" s="18">
        <v>8.9788840495649669E-2</v>
      </c>
      <c r="AE27" s="18">
        <v>6.7039651570269365E-2</v>
      </c>
    </row>
    <row r="28" spans="1:31" x14ac:dyDescent="0.25">
      <c r="B28" t="s">
        <v>28</v>
      </c>
      <c r="D28" s="18">
        <v>0.19594395752031213</v>
      </c>
      <c r="E28" s="18">
        <v>0.69459893555003804</v>
      </c>
      <c r="F28" s="18">
        <v>0.8764178338782036</v>
      </c>
      <c r="G28" s="18">
        <v>0.18464647804151935</v>
      </c>
      <c r="H28" s="18">
        <v>0.67931454935081037</v>
      </c>
      <c r="I28" s="18">
        <v>0.86562651150621162</v>
      </c>
      <c r="N28" t="s">
        <v>54</v>
      </c>
      <c r="O28" s="18">
        <v>0.49626961920908591</v>
      </c>
      <c r="P28" s="18">
        <v>0.39045351424483127</v>
      </c>
      <c r="Q28" s="18">
        <v>0.39337012589265785</v>
      </c>
      <c r="R28" s="18">
        <v>0.43534563969406848</v>
      </c>
      <c r="S28" s="18">
        <v>0.38930329090350652</v>
      </c>
      <c r="T28" s="18"/>
      <c r="U28" s="18">
        <v>0.4831645010144488</v>
      </c>
      <c r="V28" s="18">
        <v>0.5009093167517007</v>
      </c>
      <c r="W28" s="18">
        <v>0.52082583280929406</v>
      </c>
      <c r="X28" s="18">
        <v>0.49145287894606149</v>
      </c>
      <c r="Y28" s="18">
        <v>0.5137476476691295</v>
      </c>
      <c r="Z28" s="18"/>
      <c r="AA28" s="18">
        <v>0.48992113194780107</v>
      </c>
      <c r="AB28" s="18">
        <v>0.44526510351180809</v>
      </c>
      <c r="AC28" s="18">
        <v>0.46450478194570394</v>
      </c>
      <c r="AD28" s="18">
        <v>0.46291277143720289</v>
      </c>
      <c r="AE28" s="18">
        <v>0.45534784650488264</v>
      </c>
    </row>
    <row r="29" spans="1:31" x14ac:dyDescent="0.25">
      <c r="B29" t="s">
        <v>55</v>
      </c>
      <c r="D29" s="18">
        <v>0.58960743377388991</v>
      </c>
      <c r="E29" s="18">
        <v>0.79903510268314692</v>
      </c>
      <c r="F29" s="18">
        <v>0.74173630104801458</v>
      </c>
      <c r="G29" s="18">
        <v>0.51253787279328622</v>
      </c>
      <c r="H29" s="18">
        <v>0.72411226717861144</v>
      </c>
      <c r="I29" s="18">
        <v>0.60769708308985515</v>
      </c>
      <c r="N29" t="s">
        <v>28</v>
      </c>
      <c r="O29" s="18">
        <v>0.19764012456070701</v>
      </c>
      <c r="P29" s="18">
        <v>8.6406835597792497E-2</v>
      </c>
      <c r="Q29" s="18">
        <v>7.8462125754382911E-2</v>
      </c>
      <c r="R29" s="18">
        <v>0.11479671398828094</v>
      </c>
      <c r="S29" s="18">
        <v>7.9480080439906897E-2</v>
      </c>
      <c r="T29" s="18"/>
      <c r="U29" s="18">
        <v>2.9003869180677773E-2</v>
      </c>
      <c r="V29" s="18">
        <v>2.1737412419901198E-2</v>
      </c>
      <c r="W29" s="18">
        <v>1.6774576524762171E-2</v>
      </c>
      <c r="X29" s="18">
        <v>2.4467707654931864E-2</v>
      </c>
      <c r="Y29" s="18">
        <v>1.885373215223669E-2</v>
      </c>
      <c r="Z29" s="18"/>
      <c r="AA29" s="18">
        <v>0.11594798694160369</v>
      </c>
      <c r="AB29" s="18">
        <v>5.4315865445831168E-2</v>
      </c>
      <c r="AC29" s="18">
        <v>4.4033517547184091E-2</v>
      </c>
      <c r="AD29" s="18">
        <v>7.0415424674898752E-2</v>
      </c>
      <c r="AE29" s="18">
        <v>4.7304734490434895E-2</v>
      </c>
    </row>
    <row r="30" spans="1:31" x14ac:dyDescent="0.25">
      <c r="B30" s="25" t="s">
        <v>68</v>
      </c>
      <c r="C30" s="26">
        <v>-4.8628567335371686E-2</v>
      </c>
      <c r="N30" t="s">
        <v>55</v>
      </c>
      <c r="O30" s="18">
        <v>7.8162708437383002E-2</v>
      </c>
      <c r="P30" s="18">
        <v>0.15929200120092216</v>
      </c>
      <c r="Q30" s="18">
        <v>0.1301521244377993</v>
      </c>
      <c r="R30" s="18">
        <v>0.128373174554402</v>
      </c>
      <c r="S30" s="18">
        <v>0.15120270948325262</v>
      </c>
      <c r="T30" s="18"/>
      <c r="U30" s="18">
        <v>0.23429935050473302</v>
      </c>
      <c r="V30" s="18">
        <v>0.19672466627827295</v>
      </c>
      <c r="W30" s="18">
        <v>0.16589344424074959</v>
      </c>
      <c r="X30" s="18">
        <v>0.21486401299617922</v>
      </c>
      <c r="Y30" s="18">
        <v>0.17625004261425362</v>
      </c>
      <c r="Z30" s="18"/>
      <c r="AA30" s="18">
        <v>0.15379968236334202</v>
      </c>
      <c r="AB30" s="18">
        <v>0.17786724864670897</v>
      </c>
      <c r="AC30" s="18">
        <v>0.15009981099158937</v>
      </c>
      <c r="AD30" s="18">
        <v>0.17086865944522078</v>
      </c>
      <c r="AE30" s="18">
        <v>0.16449571873358093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8.1632653061224567E-2</v>
      </c>
      <c r="E32" s="18">
        <v>0.45884161850353017</v>
      </c>
      <c r="F32" s="18">
        <v>0.51185350429850129</v>
      </c>
      <c r="G32" s="18">
        <v>6.8729029796312291E-2</v>
      </c>
      <c r="H32" s="18">
        <v>0.43175830197142256</v>
      </c>
      <c r="I32" s="18">
        <v>0.46922804817337183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0.80443042846147261</v>
      </c>
      <c r="F33" s="18">
        <v>0.86490822320117466</v>
      </c>
      <c r="G33" s="18">
        <v>0.56358957330234105</v>
      </c>
      <c r="H33" s="18">
        <v>0.79290341569438361</v>
      </c>
      <c r="I33" s="18">
        <v>0.81670762078698322</v>
      </c>
      <c r="N33" t="s">
        <v>57</v>
      </c>
      <c r="O33" s="11">
        <v>8264.7744028329471</v>
      </c>
      <c r="P33" s="11">
        <v>3531.8733401805107</v>
      </c>
      <c r="Q33" s="11">
        <v>3125.6622863535622</v>
      </c>
      <c r="R33" s="11">
        <v>4385.9079285068838</v>
      </c>
      <c r="S33" s="11">
        <v>3228.6779428091108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58045957.384799995</v>
      </c>
      <c r="D38" s="19">
        <v>59230568.759999998</v>
      </c>
      <c r="E38" s="30">
        <v>71217551.899999991</v>
      </c>
      <c r="F38" s="19">
        <v>80201323.839999989</v>
      </c>
      <c r="G38" s="30">
        <v>52207181.159999996</v>
      </c>
      <c r="H38" s="19">
        <v>37016237.449999996</v>
      </c>
      <c r="I38" s="30">
        <v>34236138.240000002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C16" sqref="C16"/>
    </sheetView>
  </sheetViews>
  <sheetFormatPr defaultRowHeight="15" x14ac:dyDescent="0.25"/>
  <cols>
    <col min="1" max="1" width="14" style="45" customWidth="1"/>
    <col min="2" max="2" width="30.5703125" style="45" customWidth="1"/>
    <col min="3" max="7" width="17.140625" style="45" customWidth="1"/>
    <col min="8" max="8" width="13.5703125" style="45" customWidth="1"/>
    <col min="9" max="9" width="14.28515625" style="45" customWidth="1"/>
    <col min="10" max="10" width="18" style="45" customWidth="1"/>
    <col min="11" max="16384" width="9.140625" style="45"/>
  </cols>
  <sheetData>
    <row r="1" spans="1:10" ht="26.25" x14ac:dyDescent="0.4">
      <c r="A1" s="95" t="s">
        <v>152</v>
      </c>
    </row>
    <row r="2" spans="1:10" ht="26.25" x14ac:dyDescent="0.4">
      <c r="A2" s="95"/>
    </row>
    <row r="3" spans="1:10" ht="25.5" x14ac:dyDescent="0.25">
      <c r="B3" s="77" t="s">
        <v>124</v>
      </c>
      <c r="C3" s="53" t="s">
        <v>125</v>
      </c>
      <c r="D3" s="53" t="s">
        <v>126</v>
      </c>
      <c r="E3" s="53" t="s">
        <v>127</v>
      </c>
      <c r="F3" s="53" t="s">
        <v>128</v>
      </c>
      <c r="G3" s="53" t="s">
        <v>129</v>
      </c>
      <c r="H3" s="14"/>
    </row>
    <row r="4" spans="1:10" ht="45" x14ac:dyDescent="0.25">
      <c r="B4" s="51" t="s">
        <v>130</v>
      </c>
      <c r="C4" s="51"/>
      <c r="D4" s="51"/>
      <c r="E4" s="51"/>
      <c r="F4" s="51"/>
      <c r="G4" s="51"/>
      <c r="H4" s="66"/>
    </row>
    <row r="5" spans="1:10" x14ac:dyDescent="0.25">
      <c r="A5" s="45">
        <v>1</v>
      </c>
      <c r="B5" s="78" t="s">
        <v>16</v>
      </c>
      <c r="C5" s="47">
        <f>'Roll-up'!O5/1000000</f>
        <v>106.41925971522194</v>
      </c>
      <c r="D5" s="47">
        <f>'Roll-up'!P5/1000000</f>
        <v>387.0909283704836</v>
      </c>
      <c r="E5" s="47">
        <f>'Roll-up'!Q5/1000000</f>
        <v>657.58482937908593</v>
      </c>
      <c r="F5" s="47">
        <f>'Roll-up'!R5/1000000</f>
        <v>2482.3524994853929</v>
      </c>
      <c r="G5" s="47">
        <f>'Roll-up'!S5/1000000</f>
        <v>5435.4832777622951</v>
      </c>
      <c r="H5" s="14"/>
    </row>
    <row r="6" spans="1:10" x14ac:dyDescent="0.25">
      <c r="A6" s="45">
        <v>2</v>
      </c>
      <c r="B6" s="78" t="s">
        <v>18</v>
      </c>
      <c r="C6" s="47">
        <f>'Roll-up'!O6/1000000</f>
        <v>173.84453098413579</v>
      </c>
      <c r="D6" s="47">
        <f>'Roll-up'!P6/1000000</f>
        <v>753.98744759725116</v>
      </c>
      <c r="E6" s="47">
        <f>'Roll-up'!Q6/1000000</f>
        <v>1306.5128191572301</v>
      </c>
      <c r="F6" s="47">
        <f>'Roll-up'!R6/1000000</f>
        <v>4796.3120518546993</v>
      </c>
      <c r="G6" s="47">
        <f>'Roll-up'!S6/1000000</f>
        <v>10557.511753181523</v>
      </c>
      <c r="H6" s="14"/>
    </row>
    <row r="7" spans="1:10" x14ac:dyDescent="0.25">
      <c r="A7" s="45">
        <v>3</v>
      </c>
      <c r="B7" s="78" t="s">
        <v>20</v>
      </c>
      <c r="C7" s="47">
        <f>'Roll-up'!O7/1000000</f>
        <v>574.88111044228162</v>
      </c>
      <c r="D7" s="47">
        <f>'Roll-up'!P7/1000000</f>
        <v>471.00893015750916</v>
      </c>
      <c r="E7" s="47">
        <f>'Roll-up'!Q7/1000000</f>
        <v>313.48588278894357</v>
      </c>
      <c r="F7" s="47">
        <f>'Roll-up'!R7/1000000</f>
        <v>5622.3070095847988</v>
      </c>
      <c r="G7" s="47">
        <f>'Roll-up'!S7/1000000</f>
        <v>3725.0427747757681</v>
      </c>
    </row>
    <row r="8" spans="1:10" x14ac:dyDescent="0.25">
      <c r="A8" s="45">
        <v>4</v>
      </c>
      <c r="B8" s="78" t="s">
        <v>22</v>
      </c>
      <c r="C8" s="47">
        <f>'Roll-up'!O8/1000000</f>
        <v>177.27266121639019</v>
      </c>
      <c r="D8" s="47">
        <f>'Roll-up'!P8/1000000</f>
        <v>455.26457226035376</v>
      </c>
      <c r="E8" s="47">
        <f>'Roll-up'!Q8/1000000</f>
        <v>316.57007957068112</v>
      </c>
      <c r="F8" s="47">
        <f>'Roll-up'!R8/1000000</f>
        <v>3712.1425168491678</v>
      </c>
      <c r="G8" s="47">
        <f>'Roll-up'!S8/1000000</f>
        <v>3769.7726924222138</v>
      </c>
    </row>
    <row r="9" spans="1:10" x14ac:dyDescent="0.25">
      <c r="A9" s="45">
        <v>5</v>
      </c>
      <c r="B9" s="78" t="s">
        <v>54</v>
      </c>
      <c r="C9" s="47">
        <f>('Roll-up'!O10+'Roll-up'!O11)/1000000</f>
        <v>1270.8820095320834</v>
      </c>
      <c r="D9" s="47">
        <f>('Roll-up'!P10+'Roll-up'!P11)/1000000</f>
        <v>1621.4281665951248</v>
      </c>
      <c r="E9" s="47">
        <f>('Roll-up'!Q10+'Roll-up'!Q11)/1000000</f>
        <v>2212.41663179754</v>
      </c>
      <c r="F9" s="47">
        <f>('Roll-up'!R10+'Roll-up'!R11)/1000000</f>
        <v>14621.259967541553</v>
      </c>
      <c r="G9" s="47">
        <f>('Roll-up'!S10+'Roll-up'!S11)/1000000</f>
        <v>19181.875162943528</v>
      </c>
    </row>
    <row r="10" spans="1:10" x14ac:dyDescent="0.25">
      <c r="A10" s="45">
        <v>6</v>
      </c>
      <c r="B10" s="78" t="s">
        <v>113</v>
      </c>
      <c r="C10" s="47">
        <f>'Roll-up'!O12/1000000</f>
        <v>1086.9943782584742</v>
      </c>
      <c r="D10" s="47">
        <f>'Roll-up'!P12/1000000</f>
        <v>702.05043331721402</v>
      </c>
      <c r="E10" s="47">
        <f>'Roll-up'!Q12/1000000</f>
        <v>743.66158187272481</v>
      </c>
      <c r="F10" s="47">
        <f>'Roll-up'!R12/1000000</f>
        <v>8060.2286666507034</v>
      </c>
      <c r="G10" s="47">
        <f>'Roll-up'!S12/1000000</f>
        <v>6969.2708336489213</v>
      </c>
    </row>
    <row r="11" spans="1:10" x14ac:dyDescent="0.25">
      <c r="A11" s="45">
        <v>7</v>
      </c>
      <c r="B11" s="78" t="s">
        <v>33</v>
      </c>
      <c r="C11" s="47">
        <f>('Roll-up'!O13+'Roll-up'!O14)/1000000</f>
        <v>1153.9143474446503</v>
      </c>
      <c r="D11" s="47">
        <f>('Roll-up'!P13+'Roll-up'!P14)/1000000</f>
        <v>3213.3824786401169</v>
      </c>
      <c r="E11" s="47">
        <f>('Roll-up'!Q13+'Roll-up'!Q14)/1000000</f>
        <v>5350.9855360876354</v>
      </c>
      <c r="F11" s="47">
        <f>('Roll-up'!R13+'Roll-up'!R14)/1000000</f>
        <v>21862.510513309386</v>
      </c>
      <c r="G11" s="47">
        <f>('Roll-up'!S13+'Roll-up'!S14)/1000000</f>
        <v>43050.668464051887</v>
      </c>
    </row>
    <row r="12" spans="1:10" x14ac:dyDescent="0.25">
      <c r="A12" s="45" t="s">
        <v>156</v>
      </c>
      <c r="B12" s="94" t="s">
        <v>149</v>
      </c>
      <c r="C12" s="47">
        <f>SUM(C5:C11)</f>
        <v>4544.2082975932371</v>
      </c>
      <c r="D12" s="47">
        <f t="shared" ref="D12:G12" si="0">SUM(D5:D11)</f>
        <v>7604.212956938054</v>
      </c>
      <c r="E12" s="47">
        <f t="shared" si="0"/>
        <v>10901.217360653842</v>
      </c>
      <c r="F12" s="47">
        <f t="shared" si="0"/>
        <v>61157.113225275709</v>
      </c>
      <c r="G12" s="47">
        <f t="shared" si="0"/>
        <v>92689.624958786138</v>
      </c>
    </row>
    <row r="13" spans="1:10" ht="21.75" customHeight="1" x14ac:dyDescent="0.25">
      <c r="B13" s="51" t="s">
        <v>151</v>
      </c>
      <c r="C13" s="51"/>
      <c r="D13" s="51"/>
      <c r="E13" s="51"/>
      <c r="F13" s="51"/>
      <c r="G13" s="51"/>
      <c r="J13" s="18"/>
    </row>
    <row r="14" spans="1:10" x14ac:dyDescent="0.25">
      <c r="A14" s="45">
        <v>9</v>
      </c>
      <c r="B14" s="46" t="s">
        <v>150</v>
      </c>
      <c r="C14" s="47">
        <f>'Roll-up'!O15/1000000</f>
        <v>17484.000391120127</v>
      </c>
      <c r="D14" s="47">
        <f>'Roll-up'!P15/1000000</f>
        <v>14347.96752344314</v>
      </c>
      <c r="E14" s="47">
        <f>'Roll-up'!Q15/1000000</f>
        <v>16636.524920153915</v>
      </c>
      <c r="F14" s="47">
        <f>'Roll-up'!R15/1000000</f>
        <v>145521.74376171851</v>
      </c>
      <c r="G14" s="47">
        <f>'Roll-up'!S15/1000000</f>
        <v>155978.39284133364</v>
      </c>
      <c r="I14" s="18"/>
    </row>
    <row r="15" spans="1:10" ht="30" x14ac:dyDescent="0.25">
      <c r="B15" s="51" t="s">
        <v>131</v>
      </c>
      <c r="C15" s="79"/>
      <c r="D15" s="79"/>
      <c r="E15" s="79"/>
      <c r="F15" s="60"/>
      <c r="G15" s="60"/>
      <c r="I15" s="69"/>
    </row>
    <row r="16" spans="1:10" x14ac:dyDescent="0.25">
      <c r="A16" s="45">
        <v>10</v>
      </c>
      <c r="B16" s="46" t="s">
        <v>132</v>
      </c>
      <c r="C16" s="80">
        <f>C20*('Roll-up'!D18-'Roll-up'!G18)*((('LIC Impact Table 3.4 with R&amp;D'!D21-'LIC Impact Table 3.4 with R&amp;D'!F21)/('LIC Impact Table 3.4 with R&amp;D'!D21-'LIC Impact Table 3.4 with R&amp;D'!E21))-1)/1000000</f>
        <v>1966.3845452509163</v>
      </c>
      <c r="D16" s="80">
        <f>D20*('Roll-up'!E18-'Roll-up'!H18)*((('LIC Impact Table 3.4 with R&amp;D'!D21-'LIC Impact Table 3.4 with R&amp;D'!F21)/('LIC Impact Table 3.4 with R&amp;D'!D21-'LIC Impact Table 3.4 with R&amp;D'!E21))-1)/1000000</f>
        <v>1959.5977612695162</v>
      </c>
      <c r="E16" s="80">
        <f>E20*('LIC Impact Table 3.4 with R&amp;D'!E21-'LIC Impact Table 3.4 with R&amp;D'!F21)/1000</f>
        <v>2458.202189623702</v>
      </c>
      <c r="F16" s="80">
        <f>F20*('Roll-up'!J18)*((('LIC Impact Table 3.4 with R&amp;D'!D21-'LIC Impact Table 3.4 with R&amp;D'!F21)/('LIC Impact Table 3.4 with R&amp;D'!D21-'LIC Impact Table 3.4 with R&amp;D'!E21))-1)/1000000</f>
        <v>18449.530597446304</v>
      </c>
      <c r="G16" s="80">
        <f>G20*('Roll-up'!K18)*((('LIC Impact Table 3.4 with R&amp;D'!D21-'LIC Impact Table 3.4 with R&amp;D'!F21)/('LIC Impact Table 3.4 with R&amp;D'!D21-'LIC Impact Table 3.4 with R&amp;D'!E21))-1)/1000000</f>
        <v>22197.762605675387</v>
      </c>
      <c r="I16" s="69"/>
    </row>
    <row r="17" spans="1:9" x14ac:dyDescent="0.25">
      <c r="A17" s="45" t="s">
        <v>155</v>
      </c>
      <c r="B17" s="50" t="s">
        <v>133</v>
      </c>
      <c r="C17" s="81">
        <f>C12+C14+C16</f>
        <v>23994.593233964279</v>
      </c>
      <c r="D17" s="81">
        <f t="shared" ref="D17:G17" si="1">D12+D14+D16</f>
        <v>23911.778241650711</v>
      </c>
      <c r="E17" s="81">
        <f t="shared" si="1"/>
        <v>29995.944470431459</v>
      </c>
      <c r="F17" s="81">
        <f t="shared" si="1"/>
        <v>225128.38758444053</v>
      </c>
      <c r="G17" s="81">
        <f t="shared" si="1"/>
        <v>270865.78040579514</v>
      </c>
      <c r="I17" s="82"/>
    </row>
    <row r="18" spans="1:9" x14ac:dyDescent="0.25">
      <c r="B18" s="46"/>
      <c r="C18" s="57"/>
      <c r="D18" s="47"/>
      <c r="E18" s="48"/>
      <c r="F18" s="48"/>
      <c r="G18" s="48"/>
      <c r="I18" s="69"/>
    </row>
    <row r="19" spans="1:9" x14ac:dyDescent="0.25">
      <c r="B19" s="50" t="s">
        <v>45</v>
      </c>
      <c r="C19" s="51"/>
      <c r="D19" s="51"/>
      <c r="E19" s="51"/>
      <c r="F19" s="51"/>
      <c r="G19" s="51"/>
      <c r="I19" s="69"/>
    </row>
    <row r="20" spans="1:9" x14ac:dyDescent="0.25">
      <c r="A20" s="45">
        <v>12</v>
      </c>
      <c r="B20" s="46" t="s">
        <v>134</v>
      </c>
      <c r="C20" s="83">
        <f>'Roll-up'!O33</f>
        <v>11490.141626581664</v>
      </c>
      <c r="D20" s="83">
        <f>'Roll-up'!P33</f>
        <v>4597.7325668735957</v>
      </c>
      <c r="E20" s="83">
        <f>'Roll-up'!Q33</f>
        <v>4099.2795772719637</v>
      </c>
      <c r="F20" s="83">
        <f>'Roll-up'!R33</f>
        <v>5706.6559063869099</v>
      </c>
      <c r="G20" s="83">
        <f>'Roll-up'!S33</f>
        <v>4230.2328288630297</v>
      </c>
      <c r="I20" s="69"/>
    </row>
    <row r="21" spans="1:9" x14ac:dyDescent="0.25">
      <c r="A21" s="45">
        <v>13</v>
      </c>
      <c r="B21" s="46" t="s">
        <v>135</v>
      </c>
      <c r="C21" s="84">
        <f>'Roll-up'!O18/1000000</f>
        <v>933.97449099999994</v>
      </c>
      <c r="D21" s="84">
        <f>'Roll-up'!P18/1000000</f>
        <v>1104.925677</v>
      </c>
      <c r="E21" s="84">
        <f>'Roll-up'!Q18/1000000</f>
        <v>1251.3773719999999</v>
      </c>
      <c r="F21" s="84">
        <f>'Roll-up'!R18/1000000</f>
        <v>10312.11982</v>
      </c>
      <c r="G21" s="84">
        <f>'Roll-up'!S18/1000000</f>
        <v>11857.075236000001</v>
      </c>
      <c r="I21" s="69"/>
    </row>
    <row r="22" spans="1:9" x14ac:dyDescent="0.25">
      <c r="A22" s="45" t="s">
        <v>154</v>
      </c>
      <c r="B22" s="49" t="s">
        <v>136</v>
      </c>
      <c r="C22" s="85">
        <f>C17/C21</f>
        <v>25.690844305901155</v>
      </c>
      <c r="D22" s="85">
        <f t="shared" ref="D22:G22" si="2">D17/D21</f>
        <v>21.641073910576441</v>
      </c>
      <c r="E22" s="85">
        <f t="shared" si="2"/>
        <v>23.970342713238274</v>
      </c>
      <c r="F22" s="85">
        <f t="shared" si="2"/>
        <v>21.831436359749407</v>
      </c>
      <c r="G22" s="85">
        <f t="shared" si="2"/>
        <v>22.844232242315776</v>
      </c>
      <c r="I22" s="86"/>
    </row>
    <row r="23" spans="1:9" x14ac:dyDescent="0.25">
      <c r="A23" s="87"/>
      <c r="B23" s="88"/>
      <c r="C23" s="9"/>
      <c r="D23" s="9"/>
      <c r="E23" s="9"/>
      <c r="F23" s="9"/>
      <c r="G23" s="9"/>
    </row>
    <row r="24" spans="1:9" x14ac:dyDescent="0.25">
      <c r="B24" s="45" t="s">
        <v>137</v>
      </c>
    </row>
    <row r="25" spans="1:9" x14ac:dyDescent="0.25">
      <c r="B25" s="45" t="s">
        <v>138</v>
      </c>
      <c r="F25" s="89"/>
      <c r="G25" s="89"/>
    </row>
    <row r="26" spans="1:9" x14ac:dyDescent="0.25">
      <c r="B26" s="45" t="s">
        <v>153</v>
      </c>
      <c r="F26" s="89"/>
      <c r="G26" s="89"/>
    </row>
    <row r="27" spans="1:9" x14ac:dyDescent="0.25">
      <c r="F27" s="90"/>
      <c r="G27" s="90"/>
    </row>
  </sheetData>
  <pageMargins left="0.7" right="0.7" top="0.75" bottom="0.75" header="0.3" footer="0.3"/>
  <pageSetup scale="9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E38"/>
  <sheetViews>
    <sheetView topLeftCell="A10" workbookViewId="0">
      <selection activeCell="L18" sqref="L18"/>
    </sheetView>
  </sheetViews>
  <sheetFormatPr defaultRowHeight="15" x14ac:dyDescent="0.25"/>
  <cols>
    <col min="1" max="1" width="13.710937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9.5703125" bestFit="1" customWidth="1"/>
    <col min="8" max="8" width="9.28515625" bestFit="1" customWidth="1"/>
    <col min="9" max="9" width="9.5703125" bestFit="1" customWidth="1"/>
    <col min="10" max="11" width="10.5703125" bestFit="1" customWidth="1"/>
    <col min="14" max="14" width="28.85546875" bestFit="1" customWidth="1"/>
    <col min="15" max="15" width="12.85546875" bestFit="1" customWidth="1"/>
    <col min="16" max="17" width="12.5703125" bestFit="1" customWidth="1"/>
    <col min="18" max="19" width="13.7109375" bestFit="1" customWidth="1"/>
    <col min="20" max="20" width="1.7109375" customWidth="1"/>
    <col min="21" max="21" width="12.85546875" bestFit="1" customWidth="1"/>
    <col min="22" max="23" width="12.5703125" bestFit="1" customWidth="1"/>
    <col min="24" max="25" width="13.7109375" bestFit="1" customWidth="1"/>
    <col min="26" max="26" width="1.5703125" customWidth="1"/>
    <col min="27" max="27" width="12.85546875" bestFit="1" customWidth="1"/>
    <col min="28" max="29" width="12.5703125" bestFit="1" customWidth="1"/>
    <col min="30" max="31" width="13.7109375" bestFit="1" customWidth="1"/>
  </cols>
  <sheetData>
    <row r="1" spans="1:31" x14ac:dyDescent="0.25">
      <c r="A1" t="s">
        <v>77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60543</v>
      </c>
      <c r="D4" s="6">
        <v>66798</v>
      </c>
      <c r="E4" s="6">
        <v>83402</v>
      </c>
      <c r="F4" s="6">
        <v>103770</v>
      </c>
      <c r="G4" s="6">
        <v>62983</v>
      </c>
      <c r="H4" s="6">
        <v>51354</v>
      </c>
      <c r="I4" s="6">
        <v>45920</v>
      </c>
      <c r="J4" s="6">
        <v>187043</v>
      </c>
      <c r="K4" s="6">
        <v>487203</v>
      </c>
      <c r="M4" t="s">
        <v>13</v>
      </c>
    </row>
    <row r="5" spans="1:31" x14ac:dyDescent="0.25">
      <c r="B5" t="s">
        <v>15</v>
      </c>
      <c r="C5" s="27">
        <v>5.04</v>
      </c>
      <c r="D5" s="7">
        <v>5.04</v>
      </c>
      <c r="E5" s="7">
        <v>5.04</v>
      </c>
      <c r="F5" s="7">
        <v>5.04</v>
      </c>
      <c r="G5" s="7">
        <v>4.75</v>
      </c>
      <c r="H5" s="7">
        <v>3.08</v>
      </c>
      <c r="I5" s="7">
        <v>2.21</v>
      </c>
      <c r="J5" s="6"/>
      <c r="K5" s="6"/>
      <c r="N5" t="s">
        <v>16</v>
      </c>
      <c r="O5" s="8">
        <v>125095.37533354186</v>
      </c>
      <c r="P5" s="8">
        <v>916144.5959597379</v>
      </c>
      <c r="Q5" s="8">
        <v>2063273.8838094587</v>
      </c>
      <c r="R5" s="8">
        <v>4999123.6199027477</v>
      </c>
      <c r="S5" s="8">
        <v>15879169.911098242</v>
      </c>
      <c r="T5" s="8"/>
      <c r="U5" s="8">
        <v>222220.27760587327</v>
      </c>
      <c r="V5" s="8">
        <v>356512.14642154472</v>
      </c>
      <c r="W5" s="8">
        <v>578416.41441466217</v>
      </c>
      <c r="X5" s="8">
        <v>2919678.3843767978</v>
      </c>
      <c r="Y5" s="8">
        <v>4654086.9668707969</v>
      </c>
      <c r="Z5" s="8"/>
      <c r="AA5" s="8">
        <v>347315.65293941513</v>
      </c>
      <c r="AB5" s="8">
        <v>1272656.7423812826</v>
      </c>
      <c r="AC5" s="8">
        <v>2641690.2982241209</v>
      </c>
      <c r="AD5" s="8">
        <v>7918802.0042795455</v>
      </c>
      <c r="AE5" s="8">
        <v>20533256.877969038</v>
      </c>
    </row>
    <row r="6" spans="1:31" x14ac:dyDescent="0.25">
      <c r="B6" t="s">
        <v>17</v>
      </c>
      <c r="C6" s="23">
        <v>479</v>
      </c>
      <c r="D6" s="6">
        <v>529</v>
      </c>
      <c r="E6" s="6">
        <v>660</v>
      </c>
      <c r="F6" s="6">
        <v>821</v>
      </c>
      <c r="G6" s="6">
        <v>367</v>
      </c>
      <c r="H6" s="6">
        <v>166</v>
      </c>
      <c r="I6" s="6">
        <v>147</v>
      </c>
      <c r="J6" s="6">
        <v>3691</v>
      </c>
      <c r="K6" s="6">
        <v>5990</v>
      </c>
      <c r="N6" t="s">
        <v>18</v>
      </c>
      <c r="O6" s="8">
        <v>493206.45132098056</v>
      </c>
      <c r="P6" s="8">
        <v>1798476.9868284068</v>
      </c>
      <c r="Q6" s="8">
        <v>2265466.0564327622</v>
      </c>
      <c r="R6" s="8">
        <v>12713453.703072252</v>
      </c>
      <c r="S6" s="8">
        <v>19315148.261650562</v>
      </c>
      <c r="T6" s="8"/>
      <c r="U6" s="8">
        <v>668614.06892037543</v>
      </c>
      <c r="V6" s="8">
        <v>1053354.7899220814</v>
      </c>
      <c r="W6" s="8">
        <v>1683257.7183244976</v>
      </c>
      <c r="X6" s="8">
        <v>8644428.5929096956</v>
      </c>
      <c r="Y6" s="8">
        <v>13614074.686842006</v>
      </c>
      <c r="Z6" s="8"/>
      <c r="AA6" s="8">
        <v>1161820.520241356</v>
      </c>
      <c r="AB6" s="8">
        <v>2851831.7767504882</v>
      </c>
      <c r="AC6" s="8">
        <v>3948723.77475726</v>
      </c>
      <c r="AD6" s="8">
        <v>21357882.295981947</v>
      </c>
      <c r="AE6" s="8">
        <v>32929222.948492568</v>
      </c>
    </row>
    <row r="7" spans="1:31" x14ac:dyDescent="0.25">
      <c r="B7" t="s">
        <v>19</v>
      </c>
      <c r="C7" s="28">
        <v>2057.5820087926954</v>
      </c>
      <c r="D7" s="9">
        <v>2270.3415623943188</v>
      </c>
      <c r="E7" s="9">
        <v>2834.5282380791341</v>
      </c>
      <c r="F7" s="9">
        <v>3526.8464660128507</v>
      </c>
      <c r="G7" s="9">
        <v>1797.3478260869565</v>
      </c>
      <c r="H7" s="9">
        <v>1079.768115942029</v>
      </c>
      <c r="I7" s="9">
        <v>951.59420289855075</v>
      </c>
      <c r="J7" s="9">
        <v>12389.447780506096</v>
      </c>
      <c r="K7" s="9">
        <v>22536.508839256396</v>
      </c>
      <c r="N7" t="s">
        <v>20</v>
      </c>
      <c r="O7" s="8">
        <v>1787799.8996864413</v>
      </c>
      <c r="P7" s="8">
        <v>1210684.8702642377</v>
      </c>
      <c r="Q7" s="8">
        <v>33232.233916329686</v>
      </c>
      <c r="R7" s="8">
        <v>16086020.049164407</v>
      </c>
      <c r="S7" s="8">
        <v>3861495.1451608725</v>
      </c>
      <c r="T7" s="8"/>
      <c r="U7" s="8">
        <v>1145162.7279994851</v>
      </c>
      <c r="V7" s="8">
        <v>2032471.3646638738</v>
      </c>
      <c r="W7" s="8">
        <v>3529149.5362821845</v>
      </c>
      <c r="X7" s="8">
        <v>15932094.39103077</v>
      </c>
      <c r="Y7" s="8">
        <v>27587939.246825222</v>
      </c>
      <c r="Z7" s="8"/>
      <c r="AA7" s="8">
        <v>2932962.6276859264</v>
      </c>
      <c r="AB7" s="8">
        <v>3243156.2349281115</v>
      </c>
      <c r="AC7" s="8">
        <v>3562381.7701985142</v>
      </c>
      <c r="AD7" s="8">
        <v>32018114.440195177</v>
      </c>
      <c r="AE7" s="8">
        <v>31449434.391986094</v>
      </c>
    </row>
    <row r="8" spans="1:31" x14ac:dyDescent="0.25">
      <c r="B8" t="s">
        <v>21</v>
      </c>
      <c r="C8" s="23">
        <v>2427</v>
      </c>
      <c r="D8" s="6">
        <v>2678</v>
      </c>
      <c r="E8" s="6">
        <v>3343</v>
      </c>
      <c r="F8" s="6">
        <v>4159</v>
      </c>
      <c r="G8" s="6">
        <v>1764</v>
      </c>
      <c r="H8" s="6">
        <v>604</v>
      </c>
      <c r="I8" s="6">
        <v>411</v>
      </c>
      <c r="J8" s="6">
        <v>20602</v>
      </c>
      <c r="K8" s="6">
        <v>33180</v>
      </c>
      <c r="N8" t="s">
        <v>22</v>
      </c>
      <c r="O8" s="8">
        <v>862466.16248325969</v>
      </c>
      <c r="P8" s="8">
        <v>2091003.3553727132</v>
      </c>
      <c r="Q8" s="8">
        <v>1377694.4719340513</v>
      </c>
      <c r="R8" s="8">
        <v>17145593.245824061</v>
      </c>
      <c r="S8" s="8">
        <v>16453898.702001831</v>
      </c>
      <c r="T8" s="8"/>
      <c r="U8" s="8">
        <v>726722.80812593934</v>
      </c>
      <c r="V8" s="8">
        <v>1216805.7147596444</v>
      </c>
      <c r="W8" s="8">
        <v>2015111.8054285976</v>
      </c>
      <c r="X8" s="8">
        <v>9749339.0634322781</v>
      </c>
      <c r="Y8" s="8">
        <v>16074239.420982102</v>
      </c>
      <c r="Z8" s="8"/>
      <c r="AA8" s="8">
        <v>1589188.970609199</v>
      </c>
      <c r="AB8" s="8">
        <v>3307809.0701323575</v>
      </c>
      <c r="AC8" s="8">
        <v>3392806.2773626489</v>
      </c>
      <c r="AD8" s="8">
        <v>26894932.309256341</v>
      </c>
      <c r="AE8" s="8">
        <v>32528138.122983932</v>
      </c>
    </row>
    <row r="9" spans="1:31" x14ac:dyDescent="0.25">
      <c r="B9" t="s">
        <v>23</v>
      </c>
      <c r="C9" s="23">
        <v>6413</v>
      </c>
      <c r="D9" s="6">
        <v>7073</v>
      </c>
      <c r="E9" s="6">
        <v>8859</v>
      </c>
      <c r="F9" s="6">
        <v>10999</v>
      </c>
      <c r="G9" s="6">
        <v>3554</v>
      </c>
      <c r="H9" s="6">
        <v>2275</v>
      </c>
      <c r="I9" s="6">
        <v>1766</v>
      </c>
      <c r="J9" s="6">
        <v>52613</v>
      </c>
      <c r="K9" s="6">
        <v>81064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8840</v>
      </c>
      <c r="D10" s="6">
        <v>9751</v>
      </c>
      <c r="E10" s="6">
        <v>12202</v>
      </c>
      <c r="F10" s="6">
        <v>15158</v>
      </c>
      <c r="G10" s="6">
        <v>5318</v>
      </c>
      <c r="H10" s="6">
        <v>2879</v>
      </c>
      <c r="I10" s="6">
        <v>2177</v>
      </c>
      <c r="J10" s="6">
        <v>73215</v>
      </c>
      <c r="K10" s="6">
        <v>114244</v>
      </c>
      <c r="N10" t="s">
        <v>26</v>
      </c>
      <c r="O10" s="8">
        <v>2922872.5813759542</v>
      </c>
      <c r="P10" s="8">
        <v>4027413.4097741167</v>
      </c>
      <c r="Q10" s="8">
        <v>5483272.922191089</v>
      </c>
      <c r="R10" s="8">
        <v>35345996.083438292</v>
      </c>
      <c r="S10" s="8">
        <v>47475889.316740684</v>
      </c>
      <c r="T10" s="8"/>
      <c r="U10" s="20">
        <v>1037488.4855751158</v>
      </c>
      <c r="V10" s="20">
        <v>1678037.0191190387</v>
      </c>
      <c r="W10" s="20">
        <v>2781633.1197599843</v>
      </c>
      <c r="X10" s="20">
        <v>13593971.857555848</v>
      </c>
      <c r="Y10" s="20">
        <v>22170276.329470702</v>
      </c>
      <c r="Z10" s="10"/>
      <c r="AA10" s="20">
        <v>3960361.06695107</v>
      </c>
      <c r="AB10" s="20">
        <v>5705450.4288931554</v>
      </c>
      <c r="AC10" s="20">
        <v>8264906.0419510733</v>
      </c>
      <c r="AD10" s="20">
        <v>48939967.940994143</v>
      </c>
      <c r="AE10" s="20">
        <v>69646165.646211386</v>
      </c>
    </row>
    <row r="11" spans="1:31" x14ac:dyDescent="0.25">
      <c r="B11" t="s">
        <v>62</v>
      </c>
      <c r="C11" s="28">
        <v>146.01192540838744</v>
      </c>
      <c r="D11" s="6">
        <v>145.97742447378664</v>
      </c>
      <c r="E11" s="6">
        <v>146.30344596052853</v>
      </c>
      <c r="F11" s="6">
        <v>146.07304615977642</v>
      </c>
      <c r="G11" s="6">
        <v>84.435482590540303</v>
      </c>
      <c r="H11" s="6">
        <v>56.061845231140708</v>
      </c>
      <c r="I11" s="6">
        <v>47.408536585365852</v>
      </c>
      <c r="N11" t="s">
        <v>27</v>
      </c>
      <c r="O11" s="8">
        <v>2952858.5147238118</v>
      </c>
      <c r="P11" s="8">
        <v>4213623.2605774105</v>
      </c>
      <c r="Q11" s="8">
        <v>6029045.6276181601</v>
      </c>
      <c r="R11" s="8">
        <v>36366008.54041487</v>
      </c>
      <c r="S11" s="8">
        <v>50997030.01577621</v>
      </c>
      <c r="T11" s="8"/>
      <c r="U11" s="20">
        <v>1699098.4779060972</v>
      </c>
      <c r="V11" s="20">
        <v>2715152.070410741</v>
      </c>
      <c r="W11" s="20">
        <v>4454636.4660480265</v>
      </c>
      <c r="X11" s="20">
        <v>22106215.335327532</v>
      </c>
      <c r="Y11" s="20">
        <v>35653576.957893215</v>
      </c>
      <c r="Z11" s="10"/>
      <c r="AA11" s="20">
        <v>4651956.992629909</v>
      </c>
      <c r="AB11" s="20">
        <v>6928775.330988151</v>
      </c>
      <c r="AC11" s="20">
        <v>10483682.093666187</v>
      </c>
      <c r="AD11" s="20">
        <v>58472223.875742398</v>
      </c>
      <c r="AE11" s="20">
        <v>86650606.973669425</v>
      </c>
    </row>
    <row r="12" spans="1:31" x14ac:dyDescent="0.25">
      <c r="B12" t="s">
        <v>63</v>
      </c>
      <c r="C12" s="23">
        <v>791.51</v>
      </c>
      <c r="D12">
        <v>791.51</v>
      </c>
      <c r="E12">
        <v>791.51</v>
      </c>
      <c r="F12">
        <v>791.51</v>
      </c>
      <c r="G12" s="9">
        <v>582.69000000000005</v>
      </c>
      <c r="H12" s="30">
        <v>324.01</v>
      </c>
      <c r="I12" s="30">
        <v>319.3</v>
      </c>
      <c r="N12" t="s">
        <v>30</v>
      </c>
      <c r="O12" s="8">
        <v>220836.88605169812</v>
      </c>
      <c r="P12" s="8">
        <v>-902423.20480969362</v>
      </c>
      <c r="Q12" s="8">
        <v>-1317026.9050275218</v>
      </c>
      <c r="R12" s="8">
        <v>-5438475.074966114</v>
      </c>
      <c r="S12" s="8">
        <v>-11627126.885750622</v>
      </c>
      <c r="T12" s="8"/>
      <c r="U12" s="10">
        <v>2171560.965426302</v>
      </c>
      <c r="V12" s="10">
        <v>2702796.6307306853</v>
      </c>
      <c r="W12" s="10">
        <v>3434506.6644612444</v>
      </c>
      <c r="X12" s="10">
        <v>24532350.156495191</v>
      </c>
      <c r="Y12" s="10">
        <v>30783537.083562937</v>
      </c>
      <c r="Z12" s="10"/>
      <c r="AA12" s="10">
        <v>2392397.8514780002</v>
      </c>
      <c r="AB12" s="10">
        <v>1800373.4259209917</v>
      </c>
      <c r="AC12" s="10">
        <v>2117479.7594337226</v>
      </c>
      <c r="AD12" s="10">
        <v>19093875.081529077</v>
      </c>
      <c r="AE12" s="10">
        <v>19156410.197812315</v>
      </c>
    </row>
    <row r="13" spans="1:31" x14ac:dyDescent="0.25">
      <c r="A13" t="s">
        <v>28</v>
      </c>
      <c r="B13" t="s">
        <v>29</v>
      </c>
      <c r="C13" s="23">
        <v>3607</v>
      </c>
      <c r="D13" s="6">
        <v>3644.3333827651632</v>
      </c>
      <c r="E13" s="6">
        <v>3739.3661442478251</v>
      </c>
      <c r="F13" s="6">
        <v>3836.8770614880618</v>
      </c>
      <c r="G13" s="6">
        <v>3346.8367800904562</v>
      </c>
      <c r="H13" s="6">
        <v>2023.589330443848</v>
      </c>
      <c r="I13" s="6">
        <v>1872.9580920028609</v>
      </c>
      <c r="J13" s="6">
        <v>13319.607739186567</v>
      </c>
      <c r="K13" s="6">
        <v>19023.245250576612</v>
      </c>
      <c r="N13" t="s">
        <v>58</v>
      </c>
      <c r="O13" s="8">
        <v>896389.44490416418</v>
      </c>
      <c r="P13" s="8">
        <v>3099324.5033569606</v>
      </c>
      <c r="Q13" s="8">
        <v>5655278.1897788523</v>
      </c>
      <c r="R13" s="8">
        <v>19768094.815519579</v>
      </c>
      <c r="S13" s="8">
        <v>44469478.677816465</v>
      </c>
      <c r="T13" s="8"/>
      <c r="U13" s="20">
        <v>1324647.675584174</v>
      </c>
      <c r="V13" s="20">
        <v>2119154.9937980855</v>
      </c>
      <c r="W13" s="20">
        <v>3291975.8731766241</v>
      </c>
      <c r="X13" s="20">
        <v>17481621.150741868</v>
      </c>
      <c r="Y13" s="20">
        <v>26855569.071357805</v>
      </c>
      <c r="Z13" s="10"/>
      <c r="AA13" s="20">
        <v>2221037.1204883382</v>
      </c>
      <c r="AB13" s="20">
        <v>5218479.4971550461</v>
      </c>
      <c r="AC13" s="20">
        <v>8947254.0629554763</v>
      </c>
      <c r="AD13" s="20">
        <v>37249715.966261446</v>
      </c>
      <c r="AE13" s="20">
        <v>71325047.749174267</v>
      </c>
    </row>
    <row r="14" spans="1:31" x14ac:dyDescent="0.25">
      <c r="B14" t="s">
        <v>31</v>
      </c>
      <c r="C14" s="28">
        <v>892</v>
      </c>
      <c r="D14" s="6">
        <v>901.2324306699544</v>
      </c>
      <c r="E14" s="6">
        <v>924.73374013558623</v>
      </c>
      <c r="F14" s="6">
        <v>948.84788989391473</v>
      </c>
      <c r="G14" s="6">
        <v>723.18706474219607</v>
      </c>
      <c r="H14" s="6">
        <v>279.33704911843068</v>
      </c>
      <c r="I14" s="6">
        <v>112.37748552017165</v>
      </c>
      <c r="J14" s="6">
        <v>4975.1396715500468</v>
      </c>
      <c r="K14" s="6">
        <v>7573.6613024486105</v>
      </c>
      <c r="N14" t="s">
        <v>35</v>
      </c>
      <c r="O14" s="8">
        <v>916185.20510439482</v>
      </c>
      <c r="P14" s="8">
        <v>3722072.5799369211</v>
      </c>
      <c r="Q14" s="8">
        <v>6690969.3665672084</v>
      </c>
      <c r="R14" s="8">
        <v>22073414.702690229</v>
      </c>
      <c r="S14" s="8">
        <v>52801043.286486819</v>
      </c>
      <c r="T14" s="8"/>
      <c r="U14" s="20">
        <v>1231922.3382932818</v>
      </c>
      <c r="V14" s="20">
        <v>1970814.1442322196</v>
      </c>
      <c r="W14" s="20">
        <v>3061537.5620542606</v>
      </c>
      <c r="X14" s="20">
        <v>16257907.670189938</v>
      </c>
      <c r="Y14" s="20">
        <v>24975679.236362759</v>
      </c>
      <c r="Z14" s="10"/>
      <c r="AA14" s="20">
        <v>2148107.5433976767</v>
      </c>
      <c r="AB14" s="20">
        <v>5692886.7241691407</v>
      </c>
      <c r="AC14" s="20">
        <v>9752506.9286214691</v>
      </c>
      <c r="AD14" s="20">
        <v>38331322.372880168</v>
      </c>
      <c r="AE14" s="20">
        <v>77776722.522849575</v>
      </c>
    </row>
    <row r="15" spans="1:31" x14ac:dyDescent="0.25">
      <c r="A15" t="s">
        <v>33</v>
      </c>
      <c r="B15" t="s">
        <v>34</v>
      </c>
      <c r="C15" s="28">
        <v>2076</v>
      </c>
      <c r="D15" s="20">
        <v>2225</v>
      </c>
      <c r="E15" s="20">
        <v>2775</v>
      </c>
      <c r="F15" s="20">
        <v>3497</v>
      </c>
      <c r="G15" s="20">
        <v>1112.5</v>
      </c>
      <c r="H15" s="20">
        <v>527.93181818181824</v>
      </c>
      <c r="I15" s="20">
        <v>467.25000000000017</v>
      </c>
      <c r="J15" s="20">
        <v>16797.840909090912</v>
      </c>
      <c r="K15" s="20">
        <v>26384.090909090912</v>
      </c>
      <c r="M15" t="s">
        <v>37</v>
      </c>
      <c r="O15" s="8">
        <v>32766792.266067833</v>
      </c>
      <c r="P15" s="8">
        <v>27385156.239408523</v>
      </c>
      <c r="Q15" s="8">
        <v>31211414.43189149</v>
      </c>
      <c r="R15" s="8">
        <v>276160711.69965774</v>
      </c>
      <c r="S15" s="8">
        <v>295339585.27395022</v>
      </c>
      <c r="T15" s="8"/>
      <c r="U15" s="10"/>
      <c r="V15" s="10"/>
      <c r="W15" s="10"/>
      <c r="X15" s="10"/>
      <c r="Y15" s="10"/>
      <c r="Z15" s="10"/>
      <c r="AA15" s="10">
        <v>32766792.266067833</v>
      </c>
      <c r="AB15" s="10">
        <v>27385156.239408523</v>
      </c>
      <c r="AC15" s="10">
        <v>31211414.43189149</v>
      </c>
      <c r="AD15" s="10">
        <v>276160711.69965774</v>
      </c>
      <c r="AE15" s="10">
        <v>295339585.27395022</v>
      </c>
    </row>
    <row r="16" spans="1:31" x14ac:dyDescent="0.25">
      <c r="B16" t="s">
        <v>36</v>
      </c>
      <c r="C16" s="28">
        <v>1086</v>
      </c>
      <c r="D16" s="20">
        <v>1414</v>
      </c>
      <c r="E16" s="20">
        <v>1880</v>
      </c>
      <c r="F16" s="20">
        <v>2343</v>
      </c>
      <c r="G16" s="20">
        <v>485.19508284339929</v>
      </c>
      <c r="H16" s="20">
        <v>179.21764743754832</v>
      </c>
      <c r="I16" s="20">
        <v>192.39705882352948</v>
      </c>
      <c r="J16" s="20">
        <v>13147.936348595264</v>
      </c>
      <c r="K16" s="20">
        <v>19256.926468694612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1544</v>
      </c>
      <c r="D17" s="20">
        <v>1807.2390662054647</v>
      </c>
      <c r="E17" s="20">
        <v>2189.3371561017921</v>
      </c>
      <c r="F17" s="20">
        <v>2569.5718614743191</v>
      </c>
      <c r="G17" s="20">
        <v>943.24673198794665</v>
      </c>
      <c r="H17" s="20">
        <v>357.94158315593097</v>
      </c>
      <c r="I17" s="20">
        <v>237.90287991237329</v>
      </c>
      <c r="J17" s="20">
        <v>14146.627591053766</v>
      </c>
      <c r="K17" s="20">
        <v>20943.593285462652</v>
      </c>
      <c r="M17" t="s">
        <v>40</v>
      </c>
      <c r="O17" s="8">
        <v>11177710.520984244</v>
      </c>
      <c r="P17" s="8">
        <v>20176320.357260812</v>
      </c>
      <c r="Q17" s="8">
        <v>28281205.847220391</v>
      </c>
      <c r="R17" s="8">
        <v>159059229.68506032</v>
      </c>
      <c r="S17" s="8">
        <v>239626026.43098104</v>
      </c>
      <c r="T17" s="8"/>
      <c r="U17" s="8">
        <v>10227437.825436644</v>
      </c>
      <c r="V17" s="8">
        <v>15845098.874057913</v>
      </c>
      <c r="W17" s="8">
        <v>24830225.159950081</v>
      </c>
      <c r="X17" s="8">
        <v>131217606.60205992</v>
      </c>
      <c r="Y17" s="8">
        <v>202368979.00016755</v>
      </c>
      <c r="Z17" s="8"/>
      <c r="AA17" s="8">
        <v>21405148.346420888</v>
      </c>
      <c r="AB17" s="8">
        <v>36021419.231318727</v>
      </c>
      <c r="AC17" s="8">
        <v>53111431.007170476</v>
      </c>
      <c r="AD17" s="8">
        <v>290276836.28712028</v>
      </c>
      <c r="AE17" s="8">
        <v>441995005.43114853</v>
      </c>
    </row>
    <row r="18" spans="1:31" x14ac:dyDescent="0.25">
      <c r="A18" t="s">
        <v>41</v>
      </c>
      <c r="C18" s="28">
        <v>12920.582008792695</v>
      </c>
      <c r="D18" s="6">
        <v>14357.580628599782</v>
      </c>
      <c r="E18" s="6">
        <v>17885.865394180924</v>
      </c>
      <c r="F18" s="6">
        <v>22075.418327487172</v>
      </c>
      <c r="G18" s="6">
        <v>8425.594558074903</v>
      </c>
      <c r="H18" s="6">
        <v>4482.7096990979599</v>
      </c>
      <c r="I18" s="6">
        <v>3513.4970828109244</v>
      </c>
      <c r="J18" s="6">
        <v>103442.07537155987</v>
      </c>
      <c r="K18" s="6">
        <v>163714.10212471904</v>
      </c>
      <c r="N18" t="s">
        <v>42</v>
      </c>
      <c r="O18" s="13">
        <v>1750375</v>
      </c>
      <c r="P18" s="13">
        <v>2109759</v>
      </c>
      <c r="Q18" s="13">
        <v>2348781</v>
      </c>
      <c r="R18" s="13">
        <v>19575318</v>
      </c>
      <c r="S18" s="13">
        <v>22460826</v>
      </c>
      <c r="U18" s="13">
        <v>1744698</v>
      </c>
      <c r="V18" s="13">
        <v>2210143</v>
      </c>
      <c r="W18" s="13">
        <v>2807171</v>
      </c>
      <c r="X18" s="13">
        <v>19909502</v>
      </c>
      <c r="Y18" s="13">
        <v>25260889</v>
      </c>
      <c r="Z18" s="14"/>
      <c r="AA18" s="13">
        <v>1750375</v>
      </c>
      <c r="AB18" s="13">
        <v>2109759</v>
      </c>
      <c r="AC18" s="13">
        <v>2348781</v>
      </c>
      <c r="AD18" s="13">
        <v>19575318</v>
      </c>
      <c r="AE18" s="13">
        <v>22460826</v>
      </c>
    </row>
    <row r="19" spans="1:31" x14ac:dyDescent="0.25">
      <c r="N19" t="s">
        <v>43</v>
      </c>
      <c r="O19" s="15">
        <v>6.3858947488305331</v>
      </c>
      <c r="P19" s="15">
        <v>9.5633294405952594</v>
      </c>
      <c r="Q19" s="15">
        <v>12.04080152522538</v>
      </c>
      <c r="R19" s="15">
        <v>8.1254991456619159</v>
      </c>
      <c r="S19" s="15">
        <v>10.668620398509878</v>
      </c>
      <c r="T19" s="15"/>
      <c r="U19" s="15">
        <v>5.862010402623631</v>
      </c>
      <c r="V19" s="15">
        <v>7.169264103751618</v>
      </c>
      <c r="W19" s="15">
        <v>8.845284152604199</v>
      </c>
      <c r="X19" s="15">
        <v>6.5907026002990889</v>
      </c>
      <c r="Y19" s="15">
        <v>8.011158237549262</v>
      </c>
      <c r="Z19" s="15"/>
      <c r="AA19" s="15">
        <v>12.228892863769699</v>
      </c>
      <c r="AB19" s="15">
        <v>17.073712794361217</v>
      </c>
      <c r="AC19" s="15">
        <v>22.612338488420367</v>
      </c>
      <c r="AD19" s="15">
        <v>14.828716258255437</v>
      </c>
      <c r="AE19" s="15">
        <v>19.678484016177702</v>
      </c>
    </row>
    <row r="20" spans="1:31" x14ac:dyDescent="0.25">
      <c r="M20" t="s">
        <v>44</v>
      </c>
      <c r="O20" s="8">
        <v>43944502.78705208</v>
      </c>
      <c r="P20" s="8">
        <v>47561476.596669331</v>
      </c>
      <c r="Q20" s="8">
        <v>59492620.279111877</v>
      </c>
      <c r="R20" s="8">
        <v>435219941.38471806</v>
      </c>
      <c r="S20" s="8">
        <v>534965611.70493126</v>
      </c>
      <c r="T20" s="8"/>
      <c r="U20" s="8">
        <v>10227437.825436644</v>
      </c>
      <c r="V20" s="8">
        <v>15845098.874057913</v>
      </c>
      <c r="W20" s="8">
        <v>24830225.159950081</v>
      </c>
      <c r="X20" s="8">
        <v>131217606.60205992</v>
      </c>
      <c r="Y20" s="8">
        <v>202368979.00016755</v>
      </c>
      <c r="Z20" s="8"/>
      <c r="AA20" s="8">
        <v>54171940.612488717</v>
      </c>
      <c r="AB20" s="8">
        <v>63406575.47072725</v>
      </c>
      <c r="AC20" s="8">
        <v>84322845.43906197</v>
      </c>
      <c r="AD20" s="8">
        <v>566437547.98677802</v>
      </c>
      <c r="AE20" s="8">
        <v>737334590.70509875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25.105764643034824</v>
      </c>
      <c r="P21" s="15">
        <v>22.543559049478795</v>
      </c>
      <c r="Q21" s="15">
        <v>25.32914745100198</v>
      </c>
      <c r="R21" s="15">
        <v>22.233096871515347</v>
      </c>
      <c r="S21" s="15">
        <v>23.817717643373012</v>
      </c>
      <c r="T21" s="15"/>
      <c r="U21" s="15">
        <v>5.862010402623631</v>
      </c>
      <c r="V21" s="15">
        <v>7.169264103751618</v>
      </c>
      <c r="W21" s="15">
        <v>8.845284152604199</v>
      </c>
      <c r="X21" s="15">
        <v>6.5907026002990889</v>
      </c>
      <c r="Y21" s="15">
        <v>8.011158237549262</v>
      </c>
      <c r="Z21" s="15"/>
      <c r="AA21" s="15">
        <v>30.948762757973988</v>
      </c>
      <c r="AB21" s="15">
        <v>30.053942403244754</v>
      </c>
      <c r="AC21" s="15">
        <v>35.900684414196967</v>
      </c>
      <c r="AD21" s="15">
        <v>28.936313984108867</v>
      </c>
      <c r="AE21" s="15">
        <v>32.827581261040834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0.30623818525519847</v>
      </c>
      <c r="E23" s="18">
        <v>0.74848484848484853</v>
      </c>
      <c r="F23" s="18">
        <v>0.82095006090133982</v>
      </c>
      <c r="G23" s="18">
        <v>0.23382045929018788</v>
      </c>
      <c r="H23" s="18">
        <v>0.6534446764091858</v>
      </c>
      <c r="I23" s="18">
        <v>0.6931106471816284</v>
      </c>
      <c r="M23" t="s">
        <v>45</v>
      </c>
      <c r="N23" t="s">
        <v>47</v>
      </c>
    </row>
    <row r="24" spans="1:31" x14ac:dyDescent="0.25">
      <c r="B24" t="s">
        <v>19</v>
      </c>
      <c r="D24" s="18">
        <v>0.20833593682200824</v>
      </c>
      <c r="E24" s="18">
        <v>0.61906602254428333</v>
      </c>
      <c r="F24" s="18">
        <v>0.73018553201315251</v>
      </c>
      <c r="G24" s="18">
        <v>0.1264757281088561</v>
      </c>
      <c r="H24" s="18">
        <v>0.47522474859916153</v>
      </c>
      <c r="I24" s="18">
        <v>0.53751821369350561</v>
      </c>
      <c r="N24" t="s">
        <v>48</v>
      </c>
      <c r="O24" s="18">
        <v>1.1191502508380106E-2</v>
      </c>
      <c r="P24" s="18">
        <v>4.5406921566352253E-2</v>
      </c>
      <c r="Q24" s="18">
        <v>7.2955654541591863E-2</v>
      </c>
      <c r="R24" s="18">
        <v>3.1429321201926402E-2</v>
      </c>
      <c r="S24" s="18">
        <v>6.6266465907750149E-2</v>
      </c>
      <c r="T24" s="18"/>
      <c r="U24" s="18">
        <v>2.1727854170199849E-2</v>
      </c>
      <c r="V24" s="18">
        <v>2.2499837284400758E-2</v>
      </c>
      <c r="W24" s="18">
        <v>2.3294851765888094E-2</v>
      </c>
      <c r="X24" s="18">
        <v>2.2250660258049268E-2</v>
      </c>
      <c r="Y24" s="18">
        <v>2.2998025635475206E-2</v>
      </c>
      <c r="Z24" s="18"/>
      <c r="AA24" s="18">
        <v>1.6225799855177789E-2</v>
      </c>
      <c r="AB24" s="18">
        <v>3.5330555251270462E-2</v>
      </c>
      <c r="AC24" s="18">
        <v>4.9738639086329105E-2</v>
      </c>
      <c r="AD24" s="18">
        <v>2.7280171940577632E-2</v>
      </c>
      <c r="AE24" s="18">
        <v>4.6455857251010479E-2</v>
      </c>
    </row>
    <row r="25" spans="1:31" x14ac:dyDescent="0.25">
      <c r="B25" t="s">
        <v>49</v>
      </c>
      <c r="D25" s="18">
        <v>0.34129947722180731</v>
      </c>
      <c r="E25" s="18">
        <v>0.81932396051450795</v>
      </c>
      <c r="F25" s="18">
        <v>0.901178167828805</v>
      </c>
      <c r="G25" s="18">
        <v>0.27317676143386899</v>
      </c>
      <c r="H25" s="18">
        <v>0.77445855115758033</v>
      </c>
      <c r="I25" s="18">
        <v>0.84652725914861837</v>
      </c>
      <c r="N25" t="s">
        <v>50</v>
      </c>
      <c r="O25" s="18">
        <v>4.4124103088469646E-2</v>
      </c>
      <c r="P25" s="18">
        <v>8.9138007078738341E-2</v>
      </c>
      <c r="Q25" s="18">
        <v>8.0105002193724448E-2</v>
      </c>
      <c r="R25" s="18">
        <v>7.9929053650297954E-2</v>
      </c>
      <c r="S25" s="18">
        <v>8.0605385605782107E-2</v>
      </c>
      <c r="T25" s="18"/>
      <c r="U25" s="18">
        <v>6.5374542513225206E-2</v>
      </c>
      <c r="V25" s="18">
        <v>6.6478271817329362E-2</v>
      </c>
      <c r="W25" s="18">
        <v>6.7790674771629075E-2</v>
      </c>
      <c r="X25" s="18">
        <v>6.587857237120183E-2</v>
      </c>
      <c r="Y25" s="18">
        <v>6.7273525587292382E-2</v>
      </c>
      <c r="Z25" s="18"/>
      <c r="AA25" s="18">
        <v>5.4277620572324679E-2</v>
      </c>
      <c r="AB25" s="18">
        <v>7.9170444630093054E-2</v>
      </c>
      <c r="AC25" s="18">
        <v>7.4347907783244446E-2</v>
      </c>
      <c r="AD25" s="18">
        <v>7.3577632198169332E-2</v>
      </c>
      <c r="AE25" s="18">
        <v>7.4501346268316809E-2</v>
      </c>
    </row>
    <row r="26" spans="1:31" x14ac:dyDescent="0.25">
      <c r="B26" t="s">
        <v>51</v>
      </c>
      <c r="D26" s="18">
        <v>0.49752580234695321</v>
      </c>
      <c r="E26" s="18">
        <v>0.74319900665989391</v>
      </c>
      <c r="F26" s="18">
        <v>0.83943994908628061</v>
      </c>
      <c r="G26" s="18">
        <v>0.44581319195384378</v>
      </c>
      <c r="H26" s="18">
        <v>0.64525183221581162</v>
      </c>
      <c r="I26" s="18">
        <v>0.72462186184313115</v>
      </c>
      <c r="N26" t="s">
        <v>20</v>
      </c>
      <c r="O26" s="18">
        <v>0.15994329933040868</v>
      </c>
      <c r="P26" s="18">
        <v>6.0005236278306368E-2</v>
      </c>
      <c r="Q26" s="18">
        <v>1.1750642492351826E-3</v>
      </c>
      <c r="R26" s="18">
        <v>0.10113226425788036</v>
      </c>
      <c r="S26" s="18">
        <v>1.6114673362799724E-2</v>
      </c>
      <c r="T26" s="18"/>
      <c r="U26" s="18">
        <v>0.11196965921917928</v>
      </c>
      <c r="V26" s="18">
        <v>0.12827129580058971</v>
      </c>
      <c r="W26" s="18">
        <v>0.1421311934768327</v>
      </c>
      <c r="X26" s="18">
        <v>0.12141735246968496</v>
      </c>
      <c r="Y26" s="18">
        <v>0.1363249416147046</v>
      </c>
      <c r="Z26" s="18"/>
      <c r="AA26" s="18">
        <v>0.13702136421662975</v>
      </c>
      <c r="AB26" s="18">
        <v>9.003410482250955E-2</v>
      </c>
      <c r="AC26" s="18">
        <v>6.7073729753535802E-2</v>
      </c>
      <c r="AD26" s="18">
        <v>0.11030199601777814</v>
      </c>
      <c r="AE26" s="18">
        <v>7.1153370525778734E-2</v>
      </c>
    </row>
    <row r="27" spans="1:31" x14ac:dyDescent="0.25">
      <c r="B27" t="s">
        <v>52</v>
      </c>
      <c r="D27" s="18">
        <v>0.45462003897036202</v>
      </c>
      <c r="E27" s="18">
        <v>0.76405507293886243</v>
      </c>
      <c r="F27" s="18">
        <v>0.85637946958701672</v>
      </c>
      <c r="G27" s="18">
        <v>0.39841628959276015</v>
      </c>
      <c r="H27" s="18">
        <v>0.67432126696832584</v>
      </c>
      <c r="I27" s="18">
        <v>0.75373303167420813</v>
      </c>
      <c r="N27" t="s">
        <v>53</v>
      </c>
      <c r="O27" s="18">
        <v>7.7159464888997317E-2</v>
      </c>
      <c r="P27" s="18">
        <v>0.10363650647627767</v>
      </c>
      <c r="Q27" s="18">
        <v>4.8714134728786947E-2</v>
      </c>
      <c r="R27" s="18">
        <v>0.10779376512618975</v>
      </c>
      <c r="S27" s="18">
        <v>6.8664906508980619E-2</v>
      </c>
      <c r="T27" s="18"/>
      <c r="U27" s="18">
        <v>7.1056194183699475E-2</v>
      </c>
      <c r="V27" s="18">
        <v>7.6793822773288986E-2</v>
      </c>
      <c r="W27" s="18">
        <v>8.1155599373253881E-2</v>
      </c>
      <c r="X27" s="18">
        <v>7.4299016084014055E-2</v>
      </c>
      <c r="Y27" s="18">
        <v>7.9430352914755739E-2</v>
      </c>
      <c r="Z27" s="18"/>
      <c r="AA27" s="18">
        <v>7.4243305623944628E-2</v>
      </c>
      <c r="AB27" s="18">
        <v>9.1828949017544306E-2</v>
      </c>
      <c r="AC27" s="18">
        <v>6.3880904977020717E-2</v>
      </c>
      <c r="AD27" s="18">
        <v>9.2652698896903612E-2</v>
      </c>
      <c r="AE27" s="18">
        <v>7.3593904282366326E-2</v>
      </c>
    </row>
    <row r="28" spans="1:31" x14ac:dyDescent="0.25">
      <c r="B28" t="s">
        <v>28</v>
      </c>
      <c r="D28" s="18">
        <v>0.1975576553491353</v>
      </c>
      <c r="E28" s="18">
        <v>0.69792704970679043</v>
      </c>
      <c r="F28" s="18">
        <v>0.88156427735457588</v>
      </c>
      <c r="G28" s="18">
        <v>0.18925216957152907</v>
      </c>
      <c r="H28" s="18">
        <v>0.68684187318561574</v>
      </c>
      <c r="I28" s="18">
        <v>0.8740162718383726</v>
      </c>
      <c r="N28" t="s">
        <v>54</v>
      </c>
      <c r="O28" s="18">
        <v>0.52566499061405136</v>
      </c>
      <c r="P28" s="18">
        <v>0.40845092288524465</v>
      </c>
      <c r="Q28" s="18">
        <v>0.40706604279890468</v>
      </c>
      <c r="R28" s="18">
        <v>0.45085094883109905</v>
      </c>
      <c r="S28" s="18">
        <v>0.41094417329863719</v>
      </c>
      <c r="T28" s="18"/>
      <c r="U28" s="18">
        <v>0.26757307257102575</v>
      </c>
      <c r="V28" s="18">
        <v>0.27725854691398899</v>
      </c>
      <c r="W28" s="18">
        <v>0.29142988189570485</v>
      </c>
      <c r="X28" s="18">
        <v>0.27206857461705097</v>
      </c>
      <c r="Y28" s="18">
        <v>0.28573476811046244</v>
      </c>
      <c r="Z28" s="18"/>
      <c r="AA28" s="18">
        <v>0.40234797349680723</v>
      </c>
      <c r="AB28" s="18">
        <v>0.35074203153263078</v>
      </c>
      <c r="AC28" s="18">
        <v>0.3530047633829721</v>
      </c>
      <c r="AD28" s="18">
        <v>0.37003363131080974</v>
      </c>
      <c r="AE28" s="18">
        <v>0.35361660357998731</v>
      </c>
    </row>
    <row r="29" spans="1:31" x14ac:dyDescent="0.25">
      <c r="B29" t="s">
        <v>55</v>
      </c>
      <c r="D29" s="18">
        <v>0.65686344919137252</v>
      </c>
      <c r="E29" s="18">
        <v>0.90467146412896371</v>
      </c>
      <c r="F29" s="18">
        <v>0.9178843112148829</v>
      </c>
      <c r="G29" s="18">
        <v>0.55322736386427318</v>
      </c>
      <c r="H29" s="18">
        <v>0.83497454195437537</v>
      </c>
      <c r="I29" s="18">
        <v>0.82283880402989917</v>
      </c>
      <c r="N29" t="s">
        <v>28</v>
      </c>
      <c r="O29" s="18">
        <v>1.9756897947671357E-2</v>
      </c>
      <c r="P29" s="18">
        <v>-4.4726847553495569E-2</v>
      </c>
      <c r="Q29" s="18">
        <v>-4.6568979842737696E-2</v>
      </c>
      <c r="R29" s="18">
        <v>-3.4191508947543484E-2</v>
      </c>
      <c r="S29" s="18">
        <v>-4.8521970083660999E-2</v>
      </c>
      <c r="T29" s="18"/>
      <c r="U29" s="18">
        <v>0.21232697792847161</v>
      </c>
      <c r="V29" s="18">
        <v>0.17057619218494041</v>
      </c>
      <c r="W29" s="18">
        <v>0.13831959405671976</v>
      </c>
      <c r="X29" s="18">
        <v>0.18695928688056157</v>
      </c>
      <c r="Y29" s="18">
        <v>0.15211588868834214</v>
      </c>
      <c r="Z29" s="18"/>
      <c r="AA29" s="18">
        <v>0.11176740346571942</v>
      </c>
      <c r="AB29" s="18">
        <v>4.9980635531308042E-2</v>
      </c>
      <c r="AC29" s="18">
        <v>3.9868625628781226E-2</v>
      </c>
      <c r="AD29" s="18">
        <v>6.5778156210311023E-2</v>
      </c>
      <c r="AE29" s="18">
        <v>4.3340784312994665E-2</v>
      </c>
    </row>
    <row r="30" spans="1:31" x14ac:dyDescent="0.25">
      <c r="B30" s="25" t="s">
        <v>68</v>
      </c>
      <c r="C30" s="26">
        <v>-4.5788801141939284E-2</v>
      </c>
      <c r="N30" t="s">
        <v>55</v>
      </c>
      <c r="O30" s="18">
        <v>0.16215974162202174</v>
      </c>
      <c r="P30" s="18">
        <v>0.33808925326857625</v>
      </c>
      <c r="Q30" s="18">
        <v>0.43655308133049453</v>
      </c>
      <c r="R30" s="18">
        <v>0.26305615588014997</v>
      </c>
      <c r="S30" s="18">
        <v>0.40592636539971128</v>
      </c>
      <c r="T30" s="18"/>
      <c r="U30" s="18">
        <v>0.24997169941419883</v>
      </c>
      <c r="V30" s="18">
        <v>0.25812203322546184</v>
      </c>
      <c r="W30" s="18">
        <v>0.25587820465997169</v>
      </c>
      <c r="X30" s="18">
        <v>0.25712653731943735</v>
      </c>
      <c r="Y30" s="18">
        <v>0.25612249744896748</v>
      </c>
      <c r="Z30" s="18"/>
      <c r="AA30" s="18">
        <v>0.20411653276939659</v>
      </c>
      <c r="AB30" s="18">
        <v>0.30291327921464373</v>
      </c>
      <c r="AC30" s="18">
        <v>0.3520854293881166</v>
      </c>
      <c r="AD30" s="18">
        <v>0.26037571342545041</v>
      </c>
      <c r="AE30" s="18">
        <v>0.3373381337795458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8.1632653061224428E-2</v>
      </c>
      <c r="E32" s="18">
        <v>0.45884161850353017</v>
      </c>
      <c r="F32" s="18">
        <v>0.5118535042985014</v>
      </c>
      <c r="G32" s="18">
        <v>7.212731353189461E-2</v>
      </c>
      <c r="H32" s="18">
        <v>0.4389827195886199</v>
      </c>
      <c r="I32" s="18">
        <v>0.48074352869341258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0.8097542997542998</v>
      </c>
      <c r="F33" s="18">
        <v>0.86638547326279669</v>
      </c>
      <c r="G33" s="18">
        <v>0.46411368015414256</v>
      </c>
      <c r="H33" s="18">
        <v>0.74569758276405673</v>
      </c>
      <c r="I33" s="18">
        <v>0.77492774566473976</v>
      </c>
      <c r="N33" t="s">
        <v>57</v>
      </c>
      <c r="O33" s="11">
        <v>7408.0589982173951</v>
      </c>
      <c r="P33" s="11">
        <v>3548.5282480242745</v>
      </c>
      <c r="Q33" s="11">
        <v>3205.0895753140308</v>
      </c>
      <c r="R33" s="11">
        <v>4207.3782822069752</v>
      </c>
      <c r="S33" s="11">
        <v>3267.6819208731886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8645452.1999999993</v>
      </c>
      <c r="D38" s="19">
        <v>8821890</v>
      </c>
      <c r="E38" s="30">
        <v>10633185.359999999</v>
      </c>
      <c r="F38" s="19">
        <v>11837856.24</v>
      </c>
      <c r="G38" s="30">
        <v>8314281.25</v>
      </c>
      <c r="H38" s="19">
        <v>6498057.7199999997</v>
      </c>
      <c r="I38" s="30">
        <v>5190806.01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E38"/>
  <sheetViews>
    <sheetView topLeftCell="O4" workbookViewId="0">
      <selection activeCell="X23" sqref="X23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0.5703125" customWidth="1"/>
    <col min="4" max="4" width="10.28515625" customWidth="1"/>
    <col min="5" max="5" width="10.7109375" customWidth="1"/>
    <col min="6" max="6" width="10.5703125" customWidth="1"/>
    <col min="7" max="7" width="10.85546875" customWidth="1"/>
    <col min="8" max="8" width="11.140625" customWidth="1"/>
    <col min="9" max="9" width="11.28515625" customWidth="1"/>
    <col min="10" max="11" width="10.5703125" bestFit="1" customWidth="1"/>
    <col min="14" max="14" width="28.85546875" bestFit="1" customWidth="1"/>
    <col min="15" max="16" width="13.7109375" bestFit="1" customWidth="1"/>
    <col min="17" max="19" width="15.28515625" bestFit="1" customWidth="1"/>
    <col min="20" max="20" width="1.7109375" customWidth="1"/>
    <col min="21" max="21" width="12.85546875" bestFit="1" customWidth="1"/>
    <col min="22" max="23" width="13.7109375" bestFit="1" customWidth="1"/>
    <col min="24" max="25" width="15.2851562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60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293566</v>
      </c>
      <c r="D4" s="6">
        <v>320834</v>
      </c>
      <c r="E4" s="6">
        <v>365217</v>
      </c>
      <c r="F4" s="6">
        <v>382950</v>
      </c>
      <c r="G4" s="6">
        <v>263396</v>
      </c>
      <c r="H4" s="6">
        <v>236604</v>
      </c>
      <c r="I4" s="6">
        <v>241229</v>
      </c>
      <c r="J4" s="6">
        <v>1143909</v>
      </c>
      <c r="K4" s="6">
        <v>1337109</v>
      </c>
      <c r="M4" t="s">
        <v>13</v>
      </c>
    </row>
    <row r="5" spans="1:31" x14ac:dyDescent="0.25">
      <c r="B5" t="s">
        <v>15</v>
      </c>
      <c r="C5" s="27">
        <v>3.3</v>
      </c>
      <c r="D5" s="7">
        <v>3.3</v>
      </c>
      <c r="E5" s="7">
        <v>3.3</v>
      </c>
      <c r="F5" s="7">
        <v>3.3</v>
      </c>
      <c r="G5" s="7">
        <v>2.71</v>
      </c>
      <c r="H5" s="7">
        <v>2.13</v>
      </c>
      <c r="I5" s="7">
        <v>2.13</v>
      </c>
      <c r="J5" s="6"/>
      <c r="K5" s="6"/>
      <c r="N5" t="s">
        <v>16</v>
      </c>
      <c r="O5" s="8">
        <v>1629412.01027078</v>
      </c>
      <c r="P5" s="8">
        <v>4285559.5930342358</v>
      </c>
      <c r="Q5" s="8">
        <v>5194280.2426635772</v>
      </c>
      <c r="R5" s="8">
        <v>34332082.382380694</v>
      </c>
      <c r="S5" s="8">
        <v>49386645.404731914</v>
      </c>
      <c r="T5" s="8"/>
      <c r="U5" s="8">
        <v>4387411.0317181125</v>
      </c>
      <c r="V5" s="8">
        <v>6352900.5940993633</v>
      </c>
      <c r="W5" s="8">
        <v>8985729.0967867579</v>
      </c>
      <c r="X5" s="8">
        <v>54215932.132632062</v>
      </c>
      <c r="Y5" s="8">
        <v>77089198.300381646</v>
      </c>
      <c r="Z5" s="8"/>
      <c r="AA5" s="8">
        <v>6016823.0419888925</v>
      </c>
      <c r="AB5" s="8">
        <v>10638460.187133599</v>
      </c>
      <c r="AC5" s="8">
        <v>14180009.339450335</v>
      </c>
      <c r="AD5" s="8">
        <v>88548014.515012756</v>
      </c>
      <c r="AE5" s="8">
        <v>126475843.70511356</v>
      </c>
    </row>
    <row r="6" spans="1:31" x14ac:dyDescent="0.25">
      <c r="B6" t="s">
        <v>17</v>
      </c>
      <c r="C6" s="23">
        <v>1027</v>
      </c>
      <c r="D6" s="6">
        <v>1123</v>
      </c>
      <c r="E6" s="6">
        <v>1278</v>
      </c>
      <c r="F6" s="6">
        <v>1340</v>
      </c>
      <c r="G6" s="6">
        <v>624</v>
      </c>
      <c r="H6" s="6">
        <v>199</v>
      </c>
      <c r="I6" s="6">
        <v>184</v>
      </c>
      <c r="J6" s="6">
        <v>8701</v>
      </c>
      <c r="K6" s="6">
        <v>11231</v>
      </c>
      <c r="N6" t="s">
        <v>18</v>
      </c>
      <c r="O6" s="8">
        <v>2322693.7235487313</v>
      </c>
      <c r="P6" s="8">
        <v>8500367.0975775346</v>
      </c>
      <c r="Q6" s="8">
        <v>15026908.273144348</v>
      </c>
      <c r="R6" s="8">
        <v>49740832.923598684</v>
      </c>
      <c r="S6" s="8">
        <v>123795557.27339326</v>
      </c>
      <c r="T6" s="8"/>
      <c r="U6" s="8">
        <v>3332568.2633848279</v>
      </c>
      <c r="V6" s="8">
        <v>4799381.010246207</v>
      </c>
      <c r="W6" s="8">
        <v>6481237.4895321745</v>
      </c>
      <c r="X6" s="8">
        <v>41295583.641368784</v>
      </c>
      <c r="Y6" s="8">
        <v>56646223.302967176</v>
      </c>
      <c r="Z6" s="8"/>
      <c r="AA6" s="8">
        <v>5655261.9869335592</v>
      </c>
      <c r="AB6" s="8">
        <v>13299748.107823743</v>
      </c>
      <c r="AC6" s="8">
        <v>21508145.762676522</v>
      </c>
      <c r="AD6" s="8">
        <v>91036416.564967468</v>
      </c>
      <c r="AE6" s="8">
        <v>180441780.57636043</v>
      </c>
    </row>
    <row r="7" spans="1:31" x14ac:dyDescent="0.25">
      <c r="B7" t="s">
        <v>19</v>
      </c>
      <c r="C7" s="28">
        <v>4393.0878463037734</v>
      </c>
      <c r="D7" s="9">
        <v>4801.0580537379929</v>
      </c>
      <c r="E7" s="9">
        <v>5465.2443268829184</v>
      </c>
      <c r="F7" s="9">
        <v>5730.5895865237371</v>
      </c>
      <c r="G7" s="9">
        <v>3025.6543227063903</v>
      </c>
      <c r="H7" s="9">
        <v>2277.6590561046919</v>
      </c>
      <c r="I7" s="9">
        <v>2296.3664207155784</v>
      </c>
      <c r="J7" s="9">
        <v>27815.905610469166</v>
      </c>
      <c r="K7" s="9">
        <v>33074.021996380347</v>
      </c>
      <c r="N7" t="s">
        <v>20</v>
      </c>
      <c r="O7" s="8">
        <v>6815710.9030508175</v>
      </c>
      <c r="P7" s="8">
        <v>7619111.2312409524</v>
      </c>
      <c r="Q7" s="8">
        <v>10788836.910443366</v>
      </c>
      <c r="R7" s="8">
        <v>64466106.807234392</v>
      </c>
      <c r="S7" s="8">
        <v>95826762.62252149</v>
      </c>
      <c r="T7" s="8"/>
      <c r="U7" s="8">
        <v>2457501.0892649335</v>
      </c>
      <c r="V7" s="8">
        <v>4196449.3677494414</v>
      </c>
      <c r="W7" s="8">
        <v>5959882.6885767579</v>
      </c>
      <c r="X7" s="8">
        <v>34180322.346199498</v>
      </c>
      <c r="Y7" s="8">
        <v>50958837.712196268</v>
      </c>
      <c r="Z7" s="8"/>
      <c r="AA7" s="8">
        <v>9273211.9923157506</v>
      </c>
      <c r="AB7" s="8">
        <v>11815560.598990394</v>
      </c>
      <c r="AC7" s="8">
        <v>16748719.599020123</v>
      </c>
      <c r="AD7" s="8">
        <v>98646429.153433889</v>
      </c>
      <c r="AE7" s="8">
        <v>146785600.33471775</v>
      </c>
    </row>
    <row r="8" spans="1:31" x14ac:dyDescent="0.25">
      <c r="B8" t="s">
        <v>21</v>
      </c>
      <c r="C8" s="23">
        <v>8045</v>
      </c>
      <c r="D8" s="6">
        <v>8792</v>
      </c>
      <c r="E8" s="6">
        <v>10008</v>
      </c>
      <c r="F8" s="6">
        <v>10494</v>
      </c>
      <c r="G8" s="6">
        <v>4442</v>
      </c>
      <c r="H8" s="6">
        <v>1833</v>
      </c>
      <c r="I8" s="6">
        <v>1422</v>
      </c>
      <c r="J8" s="6">
        <v>69068</v>
      </c>
      <c r="K8" s="6">
        <v>87008</v>
      </c>
      <c r="N8" t="s">
        <v>22</v>
      </c>
      <c r="O8" s="8">
        <v>1622252.9208697528</v>
      </c>
      <c r="P8" s="8">
        <v>3499354.4099494009</v>
      </c>
      <c r="Q8" s="8">
        <v>4580621.6207446232</v>
      </c>
      <c r="R8" s="8">
        <v>26529187.66478394</v>
      </c>
      <c r="S8" s="8">
        <v>41678646.40927542</v>
      </c>
      <c r="T8" s="8"/>
      <c r="U8" s="8">
        <v>1452667.6894382564</v>
      </c>
      <c r="V8" s="8">
        <v>2458840.5728866966</v>
      </c>
      <c r="W8" s="8">
        <v>3465436.5685159112</v>
      </c>
      <c r="X8" s="8">
        <v>19993343.10408131</v>
      </c>
      <c r="Y8" s="8">
        <v>29885379.976781227</v>
      </c>
      <c r="Z8" s="8"/>
      <c r="AA8" s="8">
        <v>3074920.6103080092</v>
      </c>
      <c r="AB8" s="8">
        <v>5958194.9828360975</v>
      </c>
      <c r="AC8" s="8">
        <v>8046058.1892605349</v>
      </c>
      <c r="AD8" s="8">
        <v>46522530.76886525</v>
      </c>
      <c r="AE8" s="8">
        <v>71564026.386056647</v>
      </c>
    </row>
    <row r="9" spans="1:31" x14ac:dyDescent="0.25">
      <c r="B9" t="s">
        <v>23</v>
      </c>
      <c r="C9" s="23">
        <v>41122</v>
      </c>
      <c r="D9" s="6">
        <v>43664</v>
      </c>
      <c r="E9" s="6">
        <v>50836</v>
      </c>
      <c r="F9" s="6">
        <v>53461</v>
      </c>
      <c r="G9" s="6">
        <v>26722</v>
      </c>
      <c r="H9" s="6">
        <v>16322</v>
      </c>
      <c r="I9" s="6">
        <v>15664</v>
      </c>
      <c r="J9" s="6">
        <v>288836</v>
      </c>
      <c r="K9" s="6">
        <v>365616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49167</v>
      </c>
      <c r="D10" s="6">
        <v>52456</v>
      </c>
      <c r="E10" s="6">
        <v>60844</v>
      </c>
      <c r="F10" s="6">
        <v>63955</v>
      </c>
      <c r="G10" s="6">
        <v>31164</v>
      </c>
      <c r="H10" s="6">
        <v>18155</v>
      </c>
      <c r="I10" s="6">
        <v>17086</v>
      </c>
      <c r="J10" s="6">
        <v>357904</v>
      </c>
      <c r="K10" s="6">
        <v>452624</v>
      </c>
      <c r="N10" t="s">
        <v>26</v>
      </c>
      <c r="O10" s="8">
        <v>9460899.6782814208</v>
      </c>
      <c r="P10" s="8">
        <v>11932697.409707978</v>
      </c>
      <c r="Q10" s="8">
        <v>15283456.386940897</v>
      </c>
      <c r="R10" s="8">
        <v>107879545.45403461</v>
      </c>
      <c r="S10" s="8">
        <v>136910142.24864113</v>
      </c>
      <c r="T10" s="8"/>
      <c r="U10" s="20">
        <v>764311.54558501393</v>
      </c>
      <c r="V10" s="20">
        <v>1205456.9476777988</v>
      </c>
      <c r="W10" s="20">
        <v>1822507.5823970106</v>
      </c>
      <c r="X10" s="20">
        <v>9969107.8949004766</v>
      </c>
      <c r="Y10" s="20">
        <v>15142074.38031308</v>
      </c>
      <c r="Z10" s="20">
        <v>0</v>
      </c>
      <c r="AA10" s="20">
        <v>10225211.223866435</v>
      </c>
      <c r="AB10" s="20">
        <v>13138154.357385777</v>
      </c>
      <c r="AC10" s="20">
        <v>17105963.969337907</v>
      </c>
      <c r="AD10" s="20">
        <v>117848653.34893508</v>
      </c>
      <c r="AE10" s="20">
        <v>152052216.6289542</v>
      </c>
    </row>
    <row r="11" spans="1:31" x14ac:dyDescent="0.25">
      <c r="B11" t="s">
        <v>62</v>
      </c>
      <c r="C11" s="28">
        <v>167.48192910623166</v>
      </c>
      <c r="D11" s="6">
        <v>163.49888104128615</v>
      </c>
      <c r="E11" s="6">
        <v>166.5968451632865</v>
      </c>
      <c r="F11" s="6">
        <v>167.00613657135398</v>
      </c>
      <c r="G11" s="6">
        <v>118.31614754969702</v>
      </c>
      <c r="H11" s="6">
        <v>76.731585264830684</v>
      </c>
      <c r="I11" s="6">
        <v>70.828963350177631</v>
      </c>
      <c r="N11" t="s">
        <v>27</v>
      </c>
      <c r="O11" s="8">
        <v>1390923.2049151124</v>
      </c>
      <c r="P11" s="8">
        <v>1584644.0837120647</v>
      </c>
      <c r="Q11" s="8">
        <v>2080123.4366471441</v>
      </c>
      <c r="R11" s="8">
        <v>13922325.654874898</v>
      </c>
      <c r="S11" s="8">
        <v>26607845.477158181</v>
      </c>
      <c r="T11" s="8"/>
      <c r="U11" s="20">
        <v>1745767.9861273598</v>
      </c>
      <c r="V11" s="20">
        <v>2641488.1703158589</v>
      </c>
      <c r="W11" s="20">
        <v>3889426.9132866943</v>
      </c>
      <c r="X11" s="20">
        <v>22182744.957509466</v>
      </c>
      <c r="Y11" s="20">
        <v>32686116.648257248</v>
      </c>
      <c r="Z11" s="20">
        <v>0</v>
      </c>
      <c r="AA11" s="20">
        <v>3136691.1910424721</v>
      </c>
      <c r="AB11" s="20">
        <v>4226132.2540279236</v>
      </c>
      <c r="AC11" s="20">
        <v>5969550.3499338385</v>
      </c>
      <c r="AD11" s="20">
        <v>36105070.612384364</v>
      </c>
      <c r="AE11" s="20">
        <v>59293962.125415429</v>
      </c>
    </row>
    <row r="12" spans="1:31" x14ac:dyDescent="0.25">
      <c r="B12" t="s">
        <v>63</v>
      </c>
      <c r="C12" s="23">
        <v>350</v>
      </c>
      <c r="D12">
        <v>350</v>
      </c>
      <c r="E12">
        <v>350</v>
      </c>
      <c r="F12">
        <v>350</v>
      </c>
      <c r="G12" s="9">
        <v>236.96</v>
      </c>
      <c r="H12" s="30">
        <v>83.95</v>
      </c>
      <c r="I12" s="30">
        <v>76.36</v>
      </c>
      <c r="N12" t="s">
        <v>30</v>
      </c>
      <c r="O12" s="8">
        <v>11887919.551414263</v>
      </c>
      <c r="P12" s="8">
        <v>6810028.8587387949</v>
      </c>
      <c r="Q12" s="8">
        <v>6725255.7825726299</v>
      </c>
      <c r="R12" s="8">
        <v>81632232.143714353</v>
      </c>
      <c r="S12" s="8">
        <v>65368013.625547975</v>
      </c>
      <c r="T12" s="8"/>
      <c r="U12" s="20">
        <v>2396948.3585886294</v>
      </c>
      <c r="V12" s="20">
        <v>2999526.189918444</v>
      </c>
      <c r="W12" s="20">
        <v>3849115.9370337604</v>
      </c>
      <c r="X12" s="20">
        <v>27135626.752763763</v>
      </c>
      <c r="Y12" s="20">
        <v>34419574.24422951</v>
      </c>
      <c r="Z12" s="20">
        <v>0</v>
      </c>
      <c r="AA12" s="20">
        <v>14284867.910002893</v>
      </c>
      <c r="AB12" s="20">
        <v>9809555.0486572385</v>
      </c>
      <c r="AC12" s="20">
        <v>10574371.71960639</v>
      </c>
      <c r="AD12" s="20">
        <v>108767858.89647812</v>
      </c>
      <c r="AE12" s="20">
        <v>99787587.869777486</v>
      </c>
    </row>
    <row r="13" spans="1:31" x14ac:dyDescent="0.25">
      <c r="A13" t="s">
        <v>28</v>
      </c>
      <c r="B13" t="s">
        <v>29</v>
      </c>
      <c r="C13" s="23">
        <v>22312</v>
      </c>
      <c r="D13" s="6">
        <v>21685.376095750889</v>
      </c>
      <c r="E13" s="6">
        <v>20194.732371901897</v>
      </c>
      <c r="F13" s="6">
        <v>18806.554876982449</v>
      </c>
      <c r="G13" s="6">
        <v>19915.14131242429</v>
      </c>
      <c r="H13" s="6">
        <v>10928.548685132797</v>
      </c>
      <c r="I13" s="6">
        <v>9180.3538594169131</v>
      </c>
      <c r="J13" s="6">
        <v>74622.629918117702</v>
      </c>
      <c r="K13" s="6">
        <v>97350.182655840894</v>
      </c>
      <c r="N13" t="s">
        <v>58</v>
      </c>
      <c r="O13" s="8">
        <v>3439832.3953278512</v>
      </c>
      <c r="P13" s="8">
        <v>14164074.591799138</v>
      </c>
      <c r="Q13" s="8">
        <v>27341175.040207755</v>
      </c>
      <c r="R13" s="8">
        <v>86245481.738504782</v>
      </c>
      <c r="S13" s="8">
        <v>209294820.68222916</v>
      </c>
      <c r="T13" s="8"/>
      <c r="U13" s="20">
        <v>8524111.2671108879</v>
      </c>
      <c r="V13" s="20">
        <v>11407584.45224574</v>
      </c>
      <c r="W13" s="20">
        <v>16353045.2799992</v>
      </c>
      <c r="X13" s="20">
        <v>100103107.38079132</v>
      </c>
      <c r="Y13" s="20">
        <v>139480628.9222402</v>
      </c>
      <c r="Z13" s="20">
        <v>0</v>
      </c>
      <c r="AA13" s="20">
        <v>11963943.662438739</v>
      </c>
      <c r="AB13" s="20">
        <v>25571659.044044878</v>
      </c>
      <c r="AC13" s="20">
        <v>43694220.320206955</v>
      </c>
      <c r="AD13" s="20">
        <v>186348589.1192961</v>
      </c>
      <c r="AE13" s="20">
        <v>348775449.60446936</v>
      </c>
    </row>
    <row r="14" spans="1:31" x14ac:dyDescent="0.25">
      <c r="B14" t="s">
        <v>31</v>
      </c>
      <c r="C14" s="28">
        <v>4597</v>
      </c>
      <c r="D14" s="6">
        <v>4467.8950301258001</v>
      </c>
      <c r="E14" s="6">
        <v>4160.7737860179741</v>
      </c>
      <c r="F14" s="6">
        <v>3874.7639283564149</v>
      </c>
      <c r="G14" s="6">
        <v>3618.4588341388862</v>
      </c>
      <c r="H14" s="6">
        <v>1320.6815405689927</v>
      </c>
      <c r="I14" s="6">
        <v>550.82123156501473</v>
      </c>
      <c r="J14" s="6">
        <v>22733.713265695445</v>
      </c>
      <c r="K14" s="6">
        <v>31474.202070407897</v>
      </c>
      <c r="N14" t="s">
        <v>35</v>
      </c>
      <c r="O14" s="8">
        <v>3643674.2727216566</v>
      </c>
      <c r="P14" s="8">
        <v>17287301.780187689</v>
      </c>
      <c r="Q14" s="8">
        <v>32418368.038626324</v>
      </c>
      <c r="R14" s="8">
        <v>98663635.22144638</v>
      </c>
      <c r="S14" s="8">
        <v>250606789.46646291</v>
      </c>
      <c r="T14" s="8"/>
      <c r="U14" s="20">
        <v>7927423.4784131264</v>
      </c>
      <c r="V14" s="20">
        <v>10609053.540588539</v>
      </c>
      <c r="W14" s="20">
        <v>15208332.110399257</v>
      </c>
      <c r="X14" s="20">
        <v>93095889.864135936</v>
      </c>
      <c r="Y14" s="20">
        <v>129716984.8976834</v>
      </c>
      <c r="Z14" s="20">
        <v>0</v>
      </c>
      <c r="AA14" s="20">
        <v>11571097.751134783</v>
      </c>
      <c r="AB14" s="20">
        <v>27896355.320776228</v>
      </c>
      <c r="AC14" s="20">
        <v>47626700.149025582</v>
      </c>
      <c r="AD14" s="20">
        <v>191759525.08558232</v>
      </c>
      <c r="AE14" s="20">
        <v>380323774.36414629</v>
      </c>
    </row>
    <row r="15" spans="1:31" x14ac:dyDescent="0.25">
      <c r="A15" t="s">
        <v>33</v>
      </c>
      <c r="B15" t="s">
        <v>34</v>
      </c>
      <c r="C15" s="28">
        <v>8880</v>
      </c>
      <c r="D15" s="20">
        <v>9539</v>
      </c>
      <c r="E15" s="20">
        <v>11105</v>
      </c>
      <c r="F15" s="20">
        <v>12325</v>
      </c>
      <c r="G15" s="20">
        <v>4769.5</v>
      </c>
      <c r="H15" s="20">
        <v>2263.3445454545458</v>
      </c>
      <c r="I15" s="20">
        <v>2003.1900000000007</v>
      </c>
      <c r="J15" s="20">
        <v>68055.777272727268</v>
      </c>
      <c r="K15" s="20">
        <v>95817.327272727271</v>
      </c>
      <c r="M15" t="s">
        <v>37</v>
      </c>
      <c r="O15" s="8">
        <v>211851326.1627281</v>
      </c>
      <c r="P15" s="8">
        <v>160667906.19442189</v>
      </c>
      <c r="Q15" s="8">
        <v>178945729.77111652</v>
      </c>
      <c r="R15" s="8">
        <v>1679147028.646883</v>
      </c>
      <c r="S15" s="8">
        <v>1707292684.8688169</v>
      </c>
      <c r="T15" s="8"/>
      <c r="U15" s="10"/>
      <c r="V15" s="10"/>
      <c r="W15" s="10"/>
      <c r="X15" s="10"/>
      <c r="Y15" s="10"/>
      <c r="Z15" s="10"/>
      <c r="AA15" s="10">
        <v>211851326.1627281</v>
      </c>
      <c r="AB15" s="10">
        <v>160667906.19442189</v>
      </c>
      <c r="AC15" s="10">
        <v>178945729.77111652</v>
      </c>
      <c r="AD15" s="10">
        <v>1679147028.646883</v>
      </c>
      <c r="AE15" s="10">
        <v>1707292684.8688169</v>
      </c>
    </row>
    <row r="16" spans="1:31" x14ac:dyDescent="0.25">
      <c r="B16" t="s">
        <v>36</v>
      </c>
      <c r="C16" s="28">
        <v>5560</v>
      </c>
      <c r="D16" s="20">
        <v>6903</v>
      </c>
      <c r="E16" s="20">
        <v>8282</v>
      </c>
      <c r="F16" s="20">
        <v>9319</v>
      </c>
      <c r="G16" s="20">
        <v>2072.7794719827584</v>
      </c>
      <c r="H16" s="20">
        <v>748.35698734111656</v>
      </c>
      <c r="I16" s="20">
        <v>860.49228589420682</v>
      </c>
      <c r="J16" s="20">
        <v>61819.317703380628</v>
      </c>
      <c r="K16" s="20">
        <v>79960.753633823391</v>
      </c>
      <c r="AD16" s="12"/>
      <c r="AE16" s="12"/>
    </row>
    <row r="17" spans="1:31" x14ac:dyDescent="0.25">
      <c r="A17" t="s">
        <v>38</v>
      </c>
      <c r="B17" t="s">
        <v>39</v>
      </c>
      <c r="C17" s="31">
        <v>8688</v>
      </c>
      <c r="D17" s="20">
        <v>9726.3302177545502</v>
      </c>
      <c r="E17" s="20">
        <v>10643.183878401513</v>
      </c>
      <c r="F17" s="20">
        <v>11285.558827366402</v>
      </c>
      <c r="G17" s="20">
        <v>4868.118381764778</v>
      </c>
      <c r="H17" s="20">
        <v>1769.7948932246757</v>
      </c>
      <c r="I17" s="20">
        <v>1207.1962035724839</v>
      </c>
      <c r="J17" s="20">
        <v>72324.183623051387</v>
      </c>
      <c r="K17" s="20">
        <v>95318.193872045027</v>
      </c>
      <c r="M17" t="s">
        <v>40</v>
      </c>
      <c r="O17" s="8">
        <v>42213318.660400383</v>
      </c>
      <c r="P17" s="8">
        <v>75683139.055947781</v>
      </c>
      <c r="Q17" s="8">
        <v>119439025.73199067</v>
      </c>
      <c r="R17" s="8">
        <v>563411429.99057281</v>
      </c>
      <c r="S17" s="8">
        <v>999475223.20996141</v>
      </c>
      <c r="T17" s="15"/>
      <c r="U17" s="8">
        <v>32988710.709631149</v>
      </c>
      <c r="V17" s="8">
        <v>46670680.845728084</v>
      </c>
      <c r="W17" s="8">
        <v>66014713.666527525</v>
      </c>
      <c r="X17" s="8">
        <v>402171658.0743826</v>
      </c>
      <c r="Y17" s="8">
        <v>566025018.3850497</v>
      </c>
      <c r="Z17" s="8"/>
      <c r="AA17" s="8">
        <v>75202029.370031536</v>
      </c>
      <c r="AB17" s="8">
        <v>122353819.90167588</v>
      </c>
      <c r="AC17" s="8">
        <v>185453739.39851817</v>
      </c>
      <c r="AD17" s="8">
        <v>965583088.06495523</v>
      </c>
      <c r="AE17" s="8">
        <v>1565500241.595011</v>
      </c>
    </row>
    <row r="18" spans="1:31" x14ac:dyDescent="0.25">
      <c r="A18" t="s">
        <v>41</v>
      </c>
      <c r="C18" s="28">
        <v>63275.087846303773</v>
      </c>
      <c r="D18" s="6">
        <v>68106.388271492542</v>
      </c>
      <c r="E18" s="6">
        <v>78230.428205284436</v>
      </c>
      <c r="F18" s="6">
        <v>82311.148413890143</v>
      </c>
      <c r="G18" s="6">
        <v>39681.772704471165</v>
      </c>
      <c r="H18" s="6">
        <v>22401.453949329367</v>
      </c>
      <c r="I18" s="6">
        <v>20773.562624288061</v>
      </c>
      <c r="J18" s="6">
        <v>466745.08923352056</v>
      </c>
      <c r="K18" s="6">
        <v>592247.21586842532</v>
      </c>
      <c r="N18" t="s">
        <v>42</v>
      </c>
      <c r="O18" s="13">
        <v>11316923</v>
      </c>
      <c r="P18" s="13">
        <v>12377894</v>
      </c>
      <c r="Q18" s="13">
        <v>13466366</v>
      </c>
      <c r="R18" s="13">
        <v>119024306</v>
      </c>
      <c r="S18" s="13">
        <v>129841057</v>
      </c>
      <c r="U18" s="13">
        <v>11389256</v>
      </c>
      <c r="V18" s="13">
        <v>13197081</v>
      </c>
      <c r="W18" s="13">
        <v>15121115</v>
      </c>
      <c r="X18" s="13">
        <v>123588963</v>
      </c>
      <c r="Y18" s="13">
        <v>142552184</v>
      </c>
      <c r="Z18" s="14"/>
      <c r="AA18" s="13">
        <v>11316923</v>
      </c>
      <c r="AB18" s="13">
        <v>12377894</v>
      </c>
      <c r="AC18" s="13">
        <v>13466366</v>
      </c>
      <c r="AD18" s="13">
        <v>119024306</v>
      </c>
      <c r="AE18" s="13">
        <v>129841057</v>
      </c>
    </row>
    <row r="19" spans="1:31" x14ac:dyDescent="0.25">
      <c r="N19" t="s">
        <v>43</v>
      </c>
      <c r="O19" s="15">
        <v>3.7301056709849827</v>
      </c>
      <c r="P19" s="15">
        <v>6.1143793165418758</v>
      </c>
      <c r="Q19" s="15">
        <v>8.8694326095095484</v>
      </c>
      <c r="R19" s="15">
        <v>4.7335829875838371</v>
      </c>
      <c r="S19" s="15">
        <v>7.6976824303730167</v>
      </c>
      <c r="T19" s="15"/>
      <c r="U19" s="15">
        <v>2.8964763554029473</v>
      </c>
      <c r="V19" s="15">
        <v>3.5364396752378866</v>
      </c>
      <c r="W19" s="15">
        <v>4.3657305474184627</v>
      </c>
      <c r="X19" s="15">
        <v>3.2541065829185944</v>
      </c>
      <c r="Y19" s="15">
        <v>3.9706513257281957</v>
      </c>
      <c r="Z19" s="15"/>
      <c r="AA19" s="15">
        <v>6.6450950819433459</v>
      </c>
      <c r="AB19" s="15">
        <v>9.8848657050767983</v>
      </c>
      <c r="AC19" s="15">
        <v>13.771624757452617</v>
      </c>
      <c r="AD19" s="15">
        <v>8.1124866047524389</v>
      </c>
      <c r="AE19" s="15">
        <v>12.05705096497336</v>
      </c>
    </row>
    <row r="20" spans="1:31" x14ac:dyDescent="0.25">
      <c r="M20" t="s">
        <v>44</v>
      </c>
      <c r="O20" s="8">
        <v>254064644.82312849</v>
      </c>
      <c r="P20" s="8">
        <v>236351045.25036967</v>
      </c>
      <c r="Q20" s="8">
        <v>298384755.50310719</v>
      </c>
      <c r="R20" s="8">
        <v>2242558458.6374559</v>
      </c>
      <c r="S20" s="8">
        <v>2706767908.0787783</v>
      </c>
      <c r="T20" s="8"/>
      <c r="U20" s="8">
        <v>32988710.709631149</v>
      </c>
      <c r="V20" s="8">
        <v>46670680.845728084</v>
      </c>
      <c r="W20" s="8">
        <v>66014713.666527525</v>
      </c>
      <c r="X20" s="8">
        <v>402171658.0743826</v>
      </c>
      <c r="Y20" s="8">
        <v>566025018.3850497</v>
      </c>
      <c r="Z20" s="8"/>
      <c r="AA20" s="8">
        <v>287053355.53275967</v>
      </c>
      <c r="AB20" s="8">
        <v>283021726.09609777</v>
      </c>
      <c r="AC20" s="8">
        <v>364399469.1696347</v>
      </c>
      <c r="AD20" s="8">
        <v>2644730116.7118382</v>
      </c>
      <c r="AE20" s="8">
        <v>3272792926.4638281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22.449975565189273</v>
      </c>
      <c r="P21" s="15">
        <v>19.094608925425412</v>
      </c>
      <c r="Q21" s="15">
        <v>22.157778535286148</v>
      </c>
      <c r="R21" s="15">
        <v>18.841180713437272</v>
      </c>
      <c r="S21" s="15">
        <v>20.846779675236149</v>
      </c>
      <c r="T21" s="15"/>
      <c r="U21" s="15">
        <v>2.8964763554029473</v>
      </c>
      <c r="V21" s="15">
        <v>3.5364396752378866</v>
      </c>
      <c r="W21" s="15">
        <v>4.3657305474184627</v>
      </c>
      <c r="X21" s="15">
        <v>3.2541065829185944</v>
      </c>
      <c r="Y21" s="15">
        <v>3.9706513257281957</v>
      </c>
      <c r="Z21" s="15"/>
      <c r="AA21" s="15">
        <v>25.36496497614764</v>
      </c>
      <c r="AB21" s="15">
        <v>22.865095313960335</v>
      </c>
      <c r="AC21" s="15">
        <v>27.059970683229217</v>
      </c>
      <c r="AD21" s="15">
        <v>22.220084330605872</v>
      </c>
      <c r="AE21" s="15">
        <v>25.206148209836492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0.44434550311665183</v>
      </c>
      <c r="E23" s="18">
        <v>0.84428794992175271</v>
      </c>
      <c r="F23" s="18">
        <v>0.86268656716417913</v>
      </c>
      <c r="G23" s="18">
        <v>0.39240506329113922</v>
      </c>
      <c r="H23" s="18">
        <v>0.80623174294060374</v>
      </c>
      <c r="I23" s="18">
        <v>0.82083739045764359</v>
      </c>
      <c r="M23" t="s">
        <v>45</v>
      </c>
      <c r="N23" t="s">
        <v>47</v>
      </c>
    </row>
    <row r="24" spans="1:31" x14ac:dyDescent="0.25">
      <c r="B24" t="s">
        <v>19</v>
      </c>
      <c r="D24" s="18">
        <v>0.36979426433915213</v>
      </c>
      <c r="E24" s="18">
        <v>0.58324661810613943</v>
      </c>
      <c r="F24" s="18">
        <v>0.59927920399049384</v>
      </c>
      <c r="G24" s="18">
        <v>0.31126933296995302</v>
      </c>
      <c r="H24" s="18">
        <v>0.48153573618586903</v>
      </c>
      <c r="I24" s="18">
        <v>0.4772773727601009</v>
      </c>
      <c r="N24" t="s">
        <v>48</v>
      </c>
      <c r="O24" s="18">
        <v>3.8599476704950571E-2</v>
      </c>
      <c r="P24" s="18">
        <v>5.6625024364623557E-2</v>
      </c>
      <c r="Q24" s="18">
        <v>4.348897029953197E-2</v>
      </c>
      <c r="R24" s="18">
        <v>6.0936077180676208E-2</v>
      </c>
      <c r="S24" s="18">
        <v>4.9412575977741048E-2</v>
      </c>
      <c r="T24" s="18"/>
      <c r="U24" s="18">
        <v>0.13299734779987007</v>
      </c>
      <c r="V24" s="18">
        <v>0.13612187521110192</v>
      </c>
      <c r="W24" s="18">
        <v>0.13611706538905938</v>
      </c>
      <c r="X24" s="18">
        <v>0.13480793846145345</v>
      </c>
      <c r="Y24" s="18">
        <v>0.13619397693820698</v>
      </c>
      <c r="Z24" s="18"/>
      <c r="AA24" s="18">
        <v>8.0008785565920282E-2</v>
      </c>
      <c r="AB24" s="18">
        <v>8.6948328999312957E-2</v>
      </c>
      <c r="AC24" s="18">
        <v>7.6461167002834979E-2</v>
      </c>
      <c r="AD24" s="18">
        <v>9.170418953014646E-2</v>
      </c>
      <c r="AE24" s="18">
        <v>8.0789411808875583E-2</v>
      </c>
    </row>
    <row r="25" spans="1:31" x14ac:dyDescent="0.25">
      <c r="B25" t="s">
        <v>49</v>
      </c>
      <c r="D25" s="18">
        <v>0.49476797088262059</v>
      </c>
      <c r="E25" s="18">
        <v>0.81684652278177461</v>
      </c>
      <c r="F25" s="18">
        <v>0.86449399656946824</v>
      </c>
      <c r="G25" s="18">
        <v>0.44785581106277189</v>
      </c>
      <c r="H25" s="18">
        <v>0.79151501364877164</v>
      </c>
      <c r="I25" s="18">
        <v>0.83826205641492268</v>
      </c>
      <c r="N25" t="s">
        <v>50</v>
      </c>
      <c r="O25" s="18">
        <v>5.5022769999071686E-2</v>
      </c>
      <c r="P25" s="18">
        <v>0.11231520261459753</v>
      </c>
      <c r="Q25" s="18">
        <v>0.12581238151475918</v>
      </c>
      <c r="R25" s="18">
        <v>8.8285097312333485E-2</v>
      </c>
      <c r="S25" s="18">
        <v>0.12386055641860301</v>
      </c>
      <c r="T25" s="18"/>
      <c r="U25" s="18">
        <v>0.10102147648989128</v>
      </c>
      <c r="V25" s="18">
        <v>0.10283503311448926</v>
      </c>
      <c r="W25" s="18">
        <v>9.8178680623717651E-2</v>
      </c>
      <c r="X25" s="18">
        <v>0.10268148640581497</v>
      </c>
      <c r="Y25" s="18">
        <v>0.10007724298934162</v>
      </c>
      <c r="Z25" s="18"/>
      <c r="AA25" s="18">
        <v>7.5200922558975716E-2</v>
      </c>
      <c r="AB25" s="18">
        <v>0.10869908367806976</v>
      </c>
      <c r="AC25" s="18">
        <v>0.11597579985409762</v>
      </c>
      <c r="AD25" s="18">
        <v>9.4281287328059959E-2</v>
      </c>
      <c r="AE25" s="18">
        <v>0.1152614198210006</v>
      </c>
    </row>
    <row r="26" spans="1:31" x14ac:dyDescent="0.25">
      <c r="B26" t="s">
        <v>51</v>
      </c>
      <c r="D26" s="18">
        <v>0.38800842799560281</v>
      </c>
      <c r="E26" s="18">
        <v>0.67892831851443858</v>
      </c>
      <c r="F26" s="18">
        <v>0.70700136548137893</v>
      </c>
      <c r="G26" s="18">
        <v>0.35017752054861145</v>
      </c>
      <c r="H26" s="18">
        <v>0.60308350761149754</v>
      </c>
      <c r="I26" s="18">
        <v>0.61908467486989938</v>
      </c>
      <c r="N26" t="s">
        <v>20</v>
      </c>
      <c r="O26" s="18">
        <v>0.16145877934597269</v>
      </c>
      <c r="P26" s="18">
        <v>0.10067118418025213</v>
      </c>
      <c r="Q26" s="18">
        <v>9.0329244100269587E-2</v>
      </c>
      <c r="R26" s="18">
        <v>0.11442101344715896</v>
      </c>
      <c r="S26" s="18">
        <v>9.5877076687063606E-2</v>
      </c>
      <c r="T26" s="18"/>
      <c r="U26" s="18">
        <v>7.449521476895607E-2</v>
      </c>
      <c r="V26" s="18">
        <v>8.9916180602142542E-2</v>
      </c>
      <c r="W26" s="18">
        <v>9.0281126093843686E-2</v>
      </c>
      <c r="X26" s="18">
        <v>8.498938614883142E-2</v>
      </c>
      <c r="Y26" s="18">
        <v>9.0029302693349342E-2</v>
      </c>
      <c r="Z26" s="18"/>
      <c r="AA26" s="18">
        <v>0.12331066156056664</v>
      </c>
      <c r="AB26" s="18">
        <v>9.6568792118508731E-2</v>
      </c>
      <c r="AC26" s="18">
        <v>9.0312115858872513E-2</v>
      </c>
      <c r="AD26" s="18">
        <v>0.10216254859136255</v>
      </c>
      <c r="AE26" s="18">
        <v>9.3762745245676321E-2</v>
      </c>
    </row>
    <row r="27" spans="1:31" x14ac:dyDescent="0.25">
      <c r="B27" t="s">
        <v>52</v>
      </c>
      <c r="D27" s="18">
        <v>0.40590208937013877</v>
      </c>
      <c r="E27" s="18">
        <v>0.70161396357898886</v>
      </c>
      <c r="F27" s="18">
        <v>0.73284340551950589</v>
      </c>
      <c r="G27" s="18">
        <v>0.36616022942217341</v>
      </c>
      <c r="H27" s="18">
        <v>0.63074826611345003</v>
      </c>
      <c r="I27" s="18">
        <v>0.65249049158988748</v>
      </c>
      <c r="N27" t="s">
        <v>53</v>
      </c>
      <c r="O27" s="18">
        <v>3.8429883561643813E-2</v>
      </c>
      <c r="P27" s="18">
        <v>4.6236908954880272E-2</v>
      </c>
      <c r="Q27" s="18">
        <v>3.8351130149228481E-2</v>
      </c>
      <c r="R27" s="18">
        <v>4.7086704764274727E-2</v>
      </c>
      <c r="S27" s="18">
        <v>4.1700529879488489E-2</v>
      </c>
      <c r="T27" s="18"/>
      <c r="U27" s="18">
        <v>4.4035297475695102E-2</v>
      </c>
      <c r="V27" s="18">
        <v>5.2684908990603727E-2</v>
      </c>
      <c r="W27" s="18">
        <v>5.249491175590823E-2</v>
      </c>
      <c r="X27" s="18">
        <v>4.9713456188858279E-2</v>
      </c>
      <c r="Y27" s="18">
        <v>5.2798690881276748E-2</v>
      </c>
      <c r="Z27" s="18"/>
      <c r="AA27" s="18">
        <v>4.0888798295294189E-2</v>
      </c>
      <c r="AB27" s="18">
        <v>4.8696436185025789E-2</v>
      </c>
      <c r="AC27" s="18">
        <v>4.3385796454448983E-2</v>
      </c>
      <c r="AD27" s="18">
        <v>4.8180763876154033E-2</v>
      </c>
      <c r="AE27" s="18">
        <v>4.5713200473954309E-2</v>
      </c>
    </row>
    <row r="28" spans="1:31" x14ac:dyDescent="0.25">
      <c r="B28" t="s">
        <v>28</v>
      </c>
      <c r="D28" s="18">
        <v>0.190119998401797</v>
      </c>
      <c r="E28" s="18">
        <v>0.68258751653188587</v>
      </c>
      <c r="F28" s="18">
        <v>0.85784392501076567</v>
      </c>
      <c r="G28" s="18">
        <v>0.2128651655125329</v>
      </c>
      <c r="H28" s="18">
        <v>0.71270795288905964</v>
      </c>
      <c r="I28" s="18">
        <v>0.88017810929627693</v>
      </c>
      <c r="N28" t="s">
        <v>54</v>
      </c>
      <c r="O28" s="18">
        <v>0.25707106732114027</v>
      </c>
      <c r="P28" s="18">
        <v>0.17860439804733155</v>
      </c>
      <c r="Q28" s="18">
        <v>0.14537610062686038</v>
      </c>
      <c r="R28" s="18">
        <v>0.21618636865593505</v>
      </c>
      <c r="S28" s="18">
        <v>0.16360384322548516</v>
      </c>
      <c r="T28" s="18"/>
      <c r="U28" s="18">
        <v>7.608904615297829E-2</v>
      </c>
      <c r="V28" s="18">
        <v>8.2427447988382641E-2</v>
      </c>
      <c r="W28" s="18">
        <v>8.6525172623446778E-2</v>
      </c>
      <c r="X28" s="18">
        <v>7.9945595883992859E-2</v>
      </c>
      <c r="Y28" s="18">
        <v>8.4498369285921304E-2</v>
      </c>
      <c r="Z28" s="18"/>
      <c r="AA28" s="18">
        <v>0.17768007761016227</v>
      </c>
      <c r="AB28" s="18">
        <v>0.14191863094562743</v>
      </c>
      <c r="AC28" s="18">
        <v>0.12442733370657569</v>
      </c>
      <c r="AD28" s="18">
        <v>0.15944119761857606</v>
      </c>
      <c r="AE28" s="18">
        <v>0.13500232905683834</v>
      </c>
    </row>
    <row r="29" spans="1:31" x14ac:dyDescent="0.25">
      <c r="B29" t="s">
        <v>55</v>
      </c>
      <c r="D29" s="18">
        <v>0.69972773113388986</v>
      </c>
      <c r="E29" s="18">
        <v>0.9096405472903748</v>
      </c>
      <c r="F29" s="18">
        <v>0.90766259406650862</v>
      </c>
      <c r="G29" s="18">
        <v>0.62719793669374846</v>
      </c>
      <c r="H29" s="18">
        <v>0.86540341954296474</v>
      </c>
      <c r="I29" s="18">
        <v>0.84523520037873989</v>
      </c>
      <c r="N29" t="s">
        <v>28</v>
      </c>
      <c r="O29" s="18">
        <v>0.28161537468898706</v>
      </c>
      <c r="P29" s="18">
        <v>8.9980792864637518E-2</v>
      </c>
      <c r="Q29" s="18">
        <v>5.6307021439235758E-2</v>
      </c>
      <c r="R29" s="18">
        <v>0.14488920138712885</v>
      </c>
      <c r="S29" s="18">
        <v>6.5402335253103128E-2</v>
      </c>
      <c r="T29" s="18"/>
      <c r="U29" s="18">
        <v>7.2659655592082095E-2</v>
      </c>
      <c r="V29" s="18">
        <v>6.4270032824965739E-2</v>
      </c>
      <c r="W29" s="18">
        <v>5.8306939820681795E-2</v>
      </c>
      <c r="X29" s="18">
        <v>6.7472747539422492E-2</v>
      </c>
      <c r="Y29" s="18">
        <v>6.0809280731854355E-2</v>
      </c>
      <c r="Z29" s="18"/>
      <c r="AA29" s="18">
        <v>0.18995322373169227</v>
      </c>
      <c r="AB29" s="18">
        <v>8.0173672195443052E-2</v>
      </c>
      <c r="AC29" s="18">
        <v>5.7018918863012594E-2</v>
      </c>
      <c r="AD29" s="18">
        <v>0.11264474309968574</v>
      </c>
      <c r="AE29" s="18">
        <v>6.374166238908327E-2</v>
      </c>
    </row>
    <row r="30" spans="1:31" x14ac:dyDescent="0.25">
      <c r="B30" s="25" t="s">
        <v>68</v>
      </c>
      <c r="C30" s="26">
        <v>-3.5223339169476287E-2</v>
      </c>
      <c r="N30" t="s">
        <v>55</v>
      </c>
      <c r="O30" s="18">
        <v>0.16780264837823397</v>
      </c>
      <c r="P30" s="18">
        <v>0.41556648897367754</v>
      </c>
      <c r="Q30" s="18">
        <v>0.50033515187011468</v>
      </c>
      <c r="R30" s="18">
        <v>0.32819553725249262</v>
      </c>
      <c r="S30" s="18">
        <v>0.4601430825585156</v>
      </c>
      <c r="T30" s="18"/>
      <c r="U30" s="18">
        <v>0.49870196172052711</v>
      </c>
      <c r="V30" s="18">
        <v>0.47174452126831423</v>
      </c>
      <c r="W30" s="18">
        <v>0.47809610369334249</v>
      </c>
      <c r="X30" s="18">
        <v>0.48038938937162656</v>
      </c>
      <c r="Y30" s="18">
        <v>0.47559313648004969</v>
      </c>
      <c r="Z30" s="18"/>
      <c r="AA30" s="18">
        <v>0.31295753067738857</v>
      </c>
      <c r="AB30" s="18">
        <v>0.4369950558780123</v>
      </c>
      <c r="AC30" s="18">
        <v>0.49241886826015763</v>
      </c>
      <c r="AD30" s="18">
        <v>0.39158526995601534</v>
      </c>
      <c r="AE30" s="18">
        <v>0.46572923120457166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8.1632653061224317E-2</v>
      </c>
      <c r="E32" s="18">
        <v>0.45884161850353011</v>
      </c>
      <c r="F32" s="18">
        <v>0.51185350429850129</v>
      </c>
      <c r="G32" s="18">
        <v>0.10742464537359762</v>
      </c>
      <c r="H32" s="18">
        <v>0.5101941249044103</v>
      </c>
      <c r="I32" s="18">
        <v>0.58854634907597203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0.79618689370062623</v>
      </c>
      <c r="F33" s="18">
        <v>0.83746937119675458</v>
      </c>
      <c r="G33" s="18">
        <v>0.46289414414414415</v>
      </c>
      <c r="H33" s="18">
        <v>0.74511885749385753</v>
      </c>
      <c r="I33" s="18">
        <v>0.77441554054054051</v>
      </c>
      <c r="N33" t="s">
        <v>57</v>
      </c>
      <c r="O33" s="11">
        <v>8938.1910627455491</v>
      </c>
      <c r="P33" s="11">
        <v>4233.4835701402662</v>
      </c>
      <c r="Q33" s="11">
        <v>4848.8212801082109</v>
      </c>
      <c r="R33" s="11">
        <v>4804.6749936247652</v>
      </c>
      <c r="S33" s="11">
        <v>4570.3345419864645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36598928.982000001</v>
      </c>
      <c r="D38" s="19">
        <v>37345845.899999999</v>
      </c>
      <c r="E38" s="30">
        <v>40847050.199999996</v>
      </c>
      <c r="F38" s="19">
        <v>44439007.799999997</v>
      </c>
      <c r="G38" s="30">
        <v>30668861.329999998</v>
      </c>
      <c r="H38" s="19">
        <v>26364914.219999999</v>
      </c>
      <c r="I38" s="30">
        <v>28683359.579999998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38"/>
  <sheetViews>
    <sheetView topLeftCell="Q7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9" width="10.5703125" bestFit="1" customWidth="1"/>
    <col min="10" max="11" width="11.5703125" bestFit="1" customWidth="1"/>
    <col min="14" max="14" width="28.85546875" bestFit="1" customWidth="1"/>
    <col min="15" max="17" width="15.28515625" bestFit="1" customWidth="1"/>
    <col min="18" max="19" width="16.28515625" bestFit="1" customWidth="1"/>
    <col min="20" max="20" width="1.7109375" customWidth="1"/>
    <col min="21" max="23" width="15.42578125" bestFit="1" customWidth="1"/>
    <col min="24" max="24" width="17" bestFit="1" customWidth="1"/>
    <col min="25" max="25" width="16.85546875" bestFit="1" customWidth="1"/>
    <col min="26" max="26" width="1.5703125" customWidth="1"/>
    <col min="27" max="28" width="15.28515625" bestFit="1" customWidth="1"/>
    <col min="29" max="29" width="16.85546875" bestFit="1" customWidth="1"/>
    <col min="30" max="31" width="16.28515625" bestFit="1" customWidth="1"/>
  </cols>
  <sheetData>
    <row r="1" spans="1:31" x14ac:dyDescent="0.25">
      <c r="A1" t="s">
        <v>81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1584062</v>
      </c>
      <c r="D4" s="6">
        <v>1754595</v>
      </c>
      <c r="E4" s="6">
        <v>2222994</v>
      </c>
      <c r="F4" s="6">
        <v>2914504</v>
      </c>
      <c r="G4" s="6">
        <v>1408163</v>
      </c>
      <c r="H4" s="6">
        <v>1058219</v>
      </c>
      <c r="I4" s="6">
        <v>1298023</v>
      </c>
      <c r="J4" s="6">
        <v>8744484</v>
      </c>
      <c r="K4" s="6">
        <v>13784637</v>
      </c>
      <c r="M4" t="s">
        <v>13</v>
      </c>
    </row>
    <row r="5" spans="1:31" x14ac:dyDescent="0.25">
      <c r="B5" t="s">
        <v>15</v>
      </c>
      <c r="C5" s="27">
        <v>4.6900000000000004</v>
      </c>
      <c r="D5" s="7">
        <v>4.6900000000000004</v>
      </c>
      <c r="E5" s="7">
        <v>4.6900000000000004</v>
      </c>
      <c r="F5" s="7">
        <v>4.6900000000000004</v>
      </c>
      <c r="G5" s="7">
        <v>3.75</v>
      </c>
      <c r="H5" s="7">
        <v>2.21</v>
      </c>
      <c r="I5" s="7">
        <v>2.21</v>
      </c>
      <c r="J5" s="6"/>
      <c r="K5" s="6"/>
      <c r="N5" t="s">
        <v>16</v>
      </c>
      <c r="O5" s="8">
        <v>6390416.7029173002</v>
      </c>
      <c r="P5" s="8">
        <v>23492181.923368033</v>
      </c>
      <c r="Q5" s="8">
        <v>30251953.278467812</v>
      </c>
      <c r="R5" s="8">
        <v>164991375.45163181</v>
      </c>
      <c r="S5" s="8">
        <v>282346002.90627283</v>
      </c>
      <c r="T5" s="8"/>
      <c r="U5" s="8">
        <v>17653843.988895774</v>
      </c>
      <c r="V5" s="8">
        <v>27695607.859620746</v>
      </c>
      <c r="W5" s="8">
        <v>43959159.355027713</v>
      </c>
      <c r="X5" s="8">
        <v>227295404.26631537</v>
      </c>
      <c r="Y5" s="8">
        <v>358779122.84563845</v>
      </c>
      <c r="Z5" s="8"/>
      <c r="AA5" s="8">
        <v>24044260.691813074</v>
      </c>
      <c r="AB5" s="8">
        <v>51187789.782988779</v>
      </c>
      <c r="AC5" s="8">
        <v>74211112.633495525</v>
      </c>
      <c r="AD5" s="8">
        <v>392286779.71794719</v>
      </c>
      <c r="AE5" s="8">
        <v>641125125.75191128</v>
      </c>
    </row>
    <row r="6" spans="1:31" x14ac:dyDescent="0.25">
      <c r="B6" t="s">
        <v>17</v>
      </c>
      <c r="C6" s="23">
        <v>5703</v>
      </c>
      <c r="D6" s="6">
        <v>6317</v>
      </c>
      <c r="E6" s="6">
        <v>8003</v>
      </c>
      <c r="F6" s="6">
        <v>10492</v>
      </c>
      <c r="G6" s="6">
        <v>3641</v>
      </c>
      <c r="H6" s="6">
        <v>1581</v>
      </c>
      <c r="I6" s="6">
        <v>1864</v>
      </c>
      <c r="J6" s="6">
        <v>50084</v>
      </c>
      <c r="K6" s="6">
        <v>75479</v>
      </c>
      <c r="N6" t="s">
        <v>18</v>
      </c>
      <c r="O6" s="8">
        <v>10592115.433313381</v>
      </c>
      <c r="P6" s="8">
        <v>24598968.563237026</v>
      </c>
      <c r="Q6" s="8">
        <v>53077918.153480828</v>
      </c>
      <c r="R6" s="8">
        <v>154189566.29137427</v>
      </c>
      <c r="S6" s="8">
        <v>420939489.60900539</v>
      </c>
      <c r="T6" s="8"/>
      <c r="U6" s="8">
        <v>23615997.470912356</v>
      </c>
      <c r="V6" s="8">
        <v>35992033.077975772</v>
      </c>
      <c r="W6" s="8">
        <v>58610098.044982433</v>
      </c>
      <c r="X6" s="8">
        <v>298452352.00619888</v>
      </c>
      <c r="Y6" s="8">
        <v>471105765.54210061</v>
      </c>
      <c r="Z6" s="8"/>
      <c r="AA6" s="8">
        <v>34208112.904225737</v>
      </c>
      <c r="AB6" s="8">
        <v>60591001.641212799</v>
      </c>
      <c r="AC6" s="8">
        <v>111688016.19846326</v>
      </c>
      <c r="AD6" s="8">
        <v>452641918.29757315</v>
      </c>
      <c r="AE6" s="8">
        <v>892045255.151106</v>
      </c>
    </row>
    <row r="7" spans="1:31" x14ac:dyDescent="0.25">
      <c r="B7" t="s">
        <v>19</v>
      </c>
      <c r="C7" s="28">
        <v>35102.597635325968</v>
      </c>
      <c r="D7" s="9">
        <v>38881.52392268386</v>
      </c>
      <c r="E7" s="9">
        <v>49261.217073439941</v>
      </c>
      <c r="F7" s="9">
        <v>64585.003603498313</v>
      </c>
      <c r="G7" s="9">
        <v>24813.614578801164</v>
      </c>
      <c r="H7" s="9">
        <v>14586.836908865756</v>
      </c>
      <c r="I7" s="9">
        <v>17556.748887178284</v>
      </c>
      <c r="J7" s="9">
        <v>270433.84374104097</v>
      </c>
      <c r="K7" s="9">
        <v>408533.96248004091</v>
      </c>
      <c r="N7" t="s">
        <v>20</v>
      </c>
      <c r="O7" s="8">
        <v>22863876.447954737</v>
      </c>
      <c r="P7" s="8">
        <v>-16220969.228495419</v>
      </c>
      <c r="Q7" s="8">
        <v>-35134932.009131417</v>
      </c>
      <c r="R7" s="8">
        <v>-14502419.699487567</v>
      </c>
      <c r="S7" s="8">
        <v>-233585534.51919222</v>
      </c>
      <c r="T7" s="8"/>
      <c r="U7" s="8">
        <v>66960312.162014969</v>
      </c>
      <c r="V7" s="8">
        <v>102051053.88912638</v>
      </c>
      <c r="W7" s="8">
        <v>166181883.99640822</v>
      </c>
      <c r="X7" s="8">
        <v>846225586.04917467</v>
      </c>
      <c r="Y7" s="8">
        <v>1335763622.6135795</v>
      </c>
      <c r="Z7" s="8"/>
      <c r="AA7" s="8">
        <v>89824188.609969705</v>
      </c>
      <c r="AB7" s="8">
        <v>85830084.660630956</v>
      </c>
      <c r="AC7" s="8">
        <v>131046951.98727681</v>
      </c>
      <c r="AD7" s="8">
        <v>831723166.3496871</v>
      </c>
      <c r="AE7" s="8">
        <v>1102178088.0943873</v>
      </c>
    </row>
    <row r="8" spans="1:31" x14ac:dyDescent="0.25">
      <c r="B8" t="s">
        <v>21</v>
      </c>
      <c r="C8" s="23">
        <v>44271</v>
      </c>
      <c r="D8" s="6">
        <v>49036</v>
      </c>
      <c r="E8" s="6">
        <v>62124</v>
      </c>
      <c r="F8" s="6">
        <v>81448</v>
      </c>
      <c r="G8" s="6">
        <v>26566</v>
      </c>
      <c r="H8" s="6">
        <v>9313</v>
      </c>
      <c r="I8" s="6">
        <v>8367</v>
      </c>
      <c r="J8" s="6">
        <v>413277</v>
      </c>
      <c r="K8" s="6">
        <v>634587</v>
      </c>
      <c r="N8" t="s">
        <v>22</v>
      </c>
      <c r="O8" s="8">
        <v>15596215.20915715</v>
      </c>
      <c r="P8" s="8">
        <v>17874713.824894682</v>
      </c>
      <c r="Q8" s="8">
        <v>21934500.836679459</v>
      </c>
      <c r="R8" s="8">
        <v>200313805.36766762</v>
      </c>
      <c r="S8" s="8">
        <v>207722120.10321164</v>
      </c>
      <c r="T8" s="8"/>
      <c r="U8" s="8">
        <v>23250987.660001274</v>
      </c>
      <c r="V8" s="8">
        <v>35492353.737614483</v>
      </c>
      <c r="W8" s="8">
        <v>57419334.212894946</v>
      </c>
      <c r="X8" s="8">
        <v>294666957.92475545</v>
      </c>
      <c r="Y8" s="8">
        <v>462503997.77234364</v>
      </c>
      <c r="Z8" s="8"/>
      <c r="AA8" s="8">
        <v>38847202.869158424</v>
      </c>
      <c r="AB8" s="8">
        <v>53367067.562509164</v>
      </c>
      <c r="AC8" s="8">
        <v>79353835.049574405</v>
      </c>
      <c r="AD8" s="8">
        <v>494980763.29242307</v>
      </c>
      <c r="AE8" s="8">
        <v>670226117.87555528</v>
      </c>
    </row>
    <row r="9" spans="1:31" x14ac:dyDescent="0.25">
      <c r="B9" t="s">
        <v>23</v>
      </c>
      <c r="C9" s="23">
        <v>86842</v>
      </c>
      <c r="D9" s="6">
        <v>96370</v>
      </c>
      <c r="E9" s="6">
        <v>122031</v>
      </c>
      <c r="F9" s="6">
        <v>159136</v>
      </c>
      <c r="G9" s="6">
        <v>61985</v>
      </c>
      <c r="H9" s="6">
        <v>33021</v>
      </c>
      <c r="I9" s="6">
        <v>38463</v>
      </c>
      <c r="J9" s="6">
        <v>675279</v>
      </c>
      <c r="K9" s="6">
        <v>1055329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131113</v>
      </c>
      <c r="D10" s="6">
        <v>145406</v>
      </c>
      <c r="E10" s="6">
        <v>184155</v>
      </c>
      <c r="F10" s="6">
        <v>240584</v>
      </c>
      <c r="G10" s="6">
        <v>88551</v>
      </c>
      <c r="H10" s="6">
        <v>42334</v>
      </c>
      <c r="I10" s="6">
        <v>46830</v>
      </c>
      <c r="J10" s="6">
        <v>1088556</v>
      </c>
      <c r="K10" s="6">
        <v>1689916</v>
      </c>
      <c r="N10" t="s">
        <v>26</v>
      </c>
      <c r="O10" s="8">
        <v>20073597.88649432</v>
      </c>
      <c r="P10" s="8">
        <v>19318223.583607968</v>
      </c>
      <c r="Q10" s="8">
        <v>26264223.678554811</v>
      </c>
      <c r="R10" s="8">
        <v>196562193.78306153</v>
      </c>
      <c r="S10" s="8">
        <v>234718897.80388588</v>
      </c>
      <c r="T10" s="8"/>
      <c r="U10" s="20">
        <v>14286552.084931787</v>
      </c>
      <c r="V10" s="20">
        <v>23684754.83492342</v>
      </c>
      <c r="W10" s="20">
        <v>40171780.476860628</v>
      </c>
      <c r="X10" s="20">
        <v>190006730.10531482</v>
      </c>
      <c r="Y10" s="20">
        <v>318337337.01734668</v>
      </c>
      <c r="Z10" s="10"/>
      <c r="AA10" s="20">
        <v>34360149.971426107</v>
      </c>
      <c r="AB10" s="20">
        <v>43002978.418531388</v>
      </c>
      <c r="AC10" s="20">
        <v>66436004.155415438</v>
      </c>
      <c r="AD10" s="20">
        <v>386568923.88837636</v>
      </c>
      <c r="AE10" s="20">
        <v>553056234.82123256</v>
      </c>
    </row>
    <row r="11" spans="1:31" x14ac:dyDescent="0.25">
      <c r="B11" t="s">
        <v>62</v>
      </c>
      <c r="C11" s="28">
        <v>82.770118846358287</v>
      </c>
      <c r="D11" s="6">
        <v>82.871545855311339</v>
      </c>
      <c r="E11" s="6">
        <v>82.840979327879424</v>
      </c>
      <c r="F11" s="6">
        <v>82.547150389911977</v>
      </c>
      <c r="G11" s="6">
        <v>62.884055325981436</v>
      </c>
      <c r="H11" s="6">
        <v>40.004951716043649</v>
      </c>
      <c r="I11" s="6">
        <v>36.077943148927254</v>
      </c>
      <c r="N11" t="s">
        <v>27</v>
      </c>
      <c r="O11" s="8">
        <v>26973127.440815169</v>
      </c>
      <c r="P11" s="8">
        <v>27255148.360548049</v>
      </c>
      <c r="Q11" s="8">
        <v>36625295.276023552</v>
      </c>
      <c r="R11" s="8">
        <v>266253248.18217498</v>
      </c>
      <c r="S11" s="8">
        <v>333148230.60072231</v>
      </c>
      <c r="T11" s="8"/>
      <c r="U11" s="20">
        <v>30166568.78621972</v>
      </c>
      <c r="V11" s="20">
        <v>48366445.626781046</v>
      </c>
      <c r="W11" s="20">
        <v>80064127.514119521</v>
      </c>
      <c r="X11" s="20">
        <v>393136159.15193623</v>
      </c>
      <c r="Y11" s="20">
        <v>640719978.75312972</v>
      </c>
      <c r="Z11" s="10"/>
      <c r="AA11" s="20">
        <v>57139696.227034889</v>
      </c>
      <c r="AB11" s="20">
        <v>75621593.987329096</v>
      </c>
      <c r="AC11" s="20">
        <v>116689422.79014307</v>
      </c>
      <c r="AD11" s="20">
        <v>659389407.33411121</v>
      </c>
      <c r="AE11" s="20">
        <v>973868209.35385203</v>
      </c>
    </row>
    <row r="12" spans="1:31" x14ac:dyDescent="0.25">
      <c r="B12" t="s">
        <v>63</v>
      </c>
      <c r="C12" s="23">
        <v>360</v>
      </c>
      <c r="D12">
        <v>360</v>
      </c>
      <c r="E12">
        <v>360</v>
      </c>
      <c r="F12">
        <v>360</v>
      </c>
      <c r="G12" s="9">
        <v>258.57</v>
      </c>
      <c r="H12" s="30">
        <v>149.38999999999999</v>
      </c>
      <c r="I12" s="30">
        <v>143.61000000000001</v>
      </c>
      <c r="N12" t="s">
        <v>30</v>
      </c>
      <c r="O12" s="8">
        <v>61702391.585424483</v>
      </c>
      <c r="P12" s="8">
        <v>39648130.111959845</v>
      </c>
      <c r="Q12" s="8">
        <v>47264400.159419805</v>
      </c>
      <c r="R12" s="8">
        <v>443215102.08541858</v>
      </c>
      <c r="S12" s="8">
        <v>419907145.65899414</v>
      </c>
      <c r="T12" s="8"/>
      <c r="U12" s="20">
        <v>17263344.652718693</v>
      </c>
      <c r="V12" s="20">
        <v>20766514.156137045</v>
      </c>
      <c r="W12" s="20">
        <v>25793094.67646049</v>
      </c>
      <c r="X12" s="20">
        <v>191324767.61964604</v>
      </c>
      <c r="Y12" s="20">
        <v>234046035.27070981</v>
      </c>
      <c r="Z12" s="10"/>
      <c r="AA12" s="20">
        <v>78965736.238143176</v>
      </c>
      <c r="AB12" s="20">
        <v>60414644.268096894</v>
      </c>
      <c r="AC12" s="20">
        <v>73057494.835880294</v>
      </c>
      <c r="AD12" s="20">
        <v>634539869.70506465</v>
      </c>
      <c r="AE12" s="20">
        <v>653953180.92970395</v>
      </c>
    </row>
    <row r="13" spans="1:31" x14ac:dyDescent="0.25">
      <c r="A13" t="s">
        <v>28</v>
      </c>
      <c r="B13" t="s">
        <v>29</v>
      </c>
      <c r="C13" s="23">
        <v>117408</v>
      </c>
      <c r="D13" s="6">
        <v>121048.79117632232</v>
      </c>
      <c r="E13" s="6">
        <v>130652.39454111578</v>
      </c>
      <c r="F13" s="6">
        <v>141017.9154491743</v>
      </c>
      <c r="G13" s="6">
        <v>111167.25720274499</v>
      </c>
      <c r="H13" s="6">
        <v>70703.6383685084</v>
      </c>
      <c r="I13" s="6">
        <v>68837.401257644626</v>
      </c>
      <c r="J13" s="6">
        <v>456673.53397050145</v>
      </c>
      <c r="K13" s="6">
        <v>683820.92669163505</v>
      </c>
      <c r="N13" t="s">
        <v>58</v>
      </c>
      <c r="O13" s="8">
        <v>60343423.931589469</v>
      </c>
      <c r="P13" s="8">
        <v>190970568.75677642</v>
      </c>
      <c r="Q13" s="8">
        <v>363489221.91181165</v>
      </c>
      <c r="R13" s="8">
        <v>1242671379.5686877</v>
      </c>
      <c r="S13" s="8">
        <v>2788311748.7269936</v>
      </c>
      <c r="T13" s="8"/>
      <c r="U13" s="20">
        <v>98058556.756923333</v>
      </c>
      <c r="V13" s="20">
        <v>151326477.71978423</v>
      </c>
      <c r="W13" s="20">
        <v>240725157.37924868</v>
      </c>
      <c r="X13" s="20">
        <v>1255062947.2704933</v>
      </c>
      <c r="Y13" s="20">
        <v>1956778548.1419346</v>
      </c>
      <c r="Z13" s="10"/>
      <c r="AA13" s="20">
        <v>158401980.6885128</v>
      </c>
      <c r="AB13" s="20">
        <v>342297046.47656065</v>
      </c>
      <c r="AC13" s="20">
        <v>604214379.29106033</v>
      </c>
      <c r="AD13" s="20">
        <v>2497734326.8391809</v>
      </c>
      <c r="AE13" s="20">
        <v>4745090296.868928</v>
      </c>
    </row>
    <row r="14" spans="1:31" x14ac:dyDescent="0.25">
      <c r="B14" t="s">
        <v>31</v>
      </c>
      <c r="C14" s="28">
        <v>12471</v>
      </c>
      <c r="D14" s="6">
        <v>12857.722427431825</v>
      </c>
      <c r="E14" s="6">
        <v>13877.810816317924</v>
      </c>
      <c r="F14" s="6">
        <v>14978.829582027227</v>
      </c>
      <c r="G14" s="6">
        <v>9861</v>
      </c>
      <c r="H14" s="6">
        <v>5603.8330262614681</v>
      </c>
      <c r="I14" s="6">
        <v>4130.2440754586778</v>
      </c>
      <c r="J14" s="6">
        <v>65474.724363408008</v>
      </c>
      <c r="K14" s="6">
        <v>98123.682033155477</v>
      </c>
      <c r="N14" t="s">
        <v>35</v>
      </c>
      <c r="O14" s="8">
        <v>62006263.837190121</v>
      </c>
      <c r="P14" s="8">
        <v>232681335.51321226</v>
      </c>
      <c r="Q14" s="8">
        <v>434719277.06455445</v>
      </c>
      <c r="R14" s="8">
        <v>1403051585.8699675</v>
      </c>
      <c r="S14" s="8">
        <v>3354501233.0409813</v>
      </c>
      <c r="T14" s="8"/>
      <c r="U14" s="20">
        <v>91194457.783938706</v>
      </c>
      <c r="V14" s="20">
        <v>140733624.27939934</v>
      </c>
      <c r="W14" s="20">
        <v>223874396.3627013</v>
      </c>
      <c r="X14" s="20">
        <v>1167208540.9615588</v>
      </c>
      <c r="Y14" s="20">
        <v>1819804049.7719994</v>
      </c>
      <c r="Z14" s="10"/>
      <c r="AA14" s="20">
        <v>153200721.62112883</v>
      </c>
      <c r="AB14" s="20">
        <v>373414959.7926116</v>
      </c>
      <c r="AC14" s="20">
        <v>658593673.42725575</v>
      </c>
      <c r="AD14" s="20">
        <v>2570260126.8315263</v>
      </c>
      <c r="AE14" s="20">
        <v>5174305282.8129807</v>
      </c>
    </row>
    <row r="15" spans="1:31" x14ac:dyDescent="0.25">
      <c r="A15" t="s">
        <v>33</v>
      </c>
      <c r="B15" t="s">
        <v>34</v>
      </c>
      <c r="C15" s="28">
        <v>117767</v>
      </c>
      <c r="D15" s="20">
        <v>136586</v>
      </c>
      <c r="E15" s="20">
        <v>178715</v>
      </c>
      <c r="F15" s="20">
        <v>230900</v>
      </c>
      <c r="G15" s="20">
        <v>68293</v>
      </c>
      <c r="H15" s="20">
        <v>32408.132727272732</v>
      </c>
      <c r="I15" s="20">
        <v>28683.060000000009</v>
      </c>
      <c r="J15" s="20">
        <v>1072999.3363636364</v>
      </c>
      <c r="K15" s="20">
        <v>1742619.0363636361</v>
      </c>
      <c r="M15" t="s">
        <v>37</v>
      </c>
      <c r="O15" s="8">
        <v>881720585.83475888</v>
      </c>
      <c r="P15" s="8">
        <v>709123533.83370817</v>
      </c>
      <c r="Q15" s="8">
        <v>829268436.32181525</v>
      </c>
      <c r="R15" s="8">
        <v>7273493759.5450706</v>
      </c>
      <c r="S15" s="8">
        <v>7729708965.1586466</v>
      </c>
      <c r="T15" s="8"/>
      <c r="U15" s="10"/>
      <c r="V15" s="10"/>
      <c r="W15" s="10"/>
      <c r="X15" s="10"/>
      <c r="Y15" s="10"/>
      <c r="Z15" s="10"/>
      <c r="AA15" s="10">
        <v>881720585.83475888</v>
      </c>
      <c r="AB15" s="10">
        <v>709123533.83370817</v>
      </c>
      <c r="AC15" s="10">
        <v>829268436.32181525</v>
      </c>
      <c r="AD15" s="10">
        <v>7273493759.5450706</v>
      </c>
      <c r="AE15" s="10">
        <v>7729708965.1586466</v>
      </c>
    </row>
    <row r="16" spans="1:31" x14ac:dyDescent="0.25">
      <c r="B16" t="s">
        <v>36</v>
      </c>
      <c r="C16" s="28">
        <v>71051</v>
      </c>
      <c r="D16" s="20">
        <v>87566</v>
      </c>
      <c r="E16" s="20">
        <v>113293</v>
      </c>
      <c r="F16" s="20">
        <v>144602</v>
      </c>
      <c r="G16" s="20">
        <v>28940.510504056554</v>
      </c>
      <c r="H16" s="20">
        <v>10656.422837689832</v>
      </c>
      <c r="I16" s="20">
        <v>11067.351692802215</v>
      </c>
      <c r="J16" s="20">
        <v>806310.33329126798</v>
      </c>
      <c r="K16" s="20">
        <v>1180856.1273475396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76395</v>
      </c>
      <c r="D17" s="20">
        <v>91854.484744661939</v>
      </c>
      <c r="E17" s="20">
        <v>116319.22238826427</v>
      </c>
      <c r="F17" s="20">
        <v>145963.66796675092</v>
      </c>
      <c r="G17" s="20">
        <v>35490.546143021005</v>
      </c>
      <c r="H17" s="20">
        <v>14872.755043300684</v>
      </c>
      <c r="I17" s="20">
        <v>13900.772595439417</v>
      </c>
      <c r="J17" s="20">
        <v>843728.21161201282</v>
      </c>
      <c r="K17" s="20">
        <v>1211665.2181272488</v>
      </c>
      <c r="M17" t="s">
        <v>40</v>
      </c>
      <c r="O17" s="8">
        <v>286541428.47485614</v>
      </c>
      <c r="P17" s="8">
        <v>559618301.40910888</v>
      </c>
      <c r="Q17" s="8">
        <v>978491858.34986091</v>
      </c>
      <c r="R17" s="8">
        <v>4056745836.9004965</v>
      </c>
      <c r="S17" s="8">
        <v>7808009333.9308748</v>
      </c>
      <c r="T17" s="8"/>
      <c r="U17" s="8">
        <v>382450621.3465566</v>
      </c>
      <c r="V17" s="8">
        <v>586108865.18136239</v>
      </c>
      <c r="W17" s="8">
        <v>936799032.01870382</v>
      </c>
      <c r="X17" s="8">
        <v>4863379445.3553925</v>
      </c>
      <c r="Y17" s="8">
        <v>7597838457.7287827</v>
      </c>
      <c r="Z17" s="8"/>
      <c r="AA17" s="8">
        <v>668992049.82141268</v>
      </c>
      <c r="AB17" s="8">
        <v>1145727166.5904715</v>
      </c>
      <c r="AC17" s="8">
        <v>1915290890.3685646</v>
      </c>
      <c r="AD17" s="8">
        <v>8920125282.2558899</v>
      </c>
      <c r="AE17" s="8">
        <v>15405847791.659657</v>
      </c>
    </row>
    <row r="18" spans="1:31" x14ac:dyDescent="0.25">
      <c r="A18" t="s">
        <v>41</v>
      </c>
      <c r="C18" s="28">
        <v>248313.59763532598</v>
      </c>
      <c r="D18" s="6">
        <v>282459.0086673458</v>
      </c>
      <c r="E18" s="6">
        <v>357738.43946170423</v>
      </c>
      <c r="F18" s="6">
        <v>461624.67157024925</v>
      </c>
      <c r="G18" s="6">
        <v>152496.16072182218</v>
      </c>
      <c r="H18" s="6">
        <v>73374.591952166433</v>
      </c>
      <c r="I18" s="6">
        <v>80151.521482617696</v>
      </c>
      <c r="J18" s="6">
        <v>2252802.0553530538</v>
      </c>
      <c r="K18" s="6">
        <v>3385594.18060729</v>
      </c>
      <c r="N18" t="s">
        <v>42</v>
      </c>
      <c r="O18" s="13">
        <v>47100786</v>
      </c>
      <c r="P18" s="13">
        <v>54631047</v>
      </c>
      <c r="Q18" s="13">
        <v>62405693</v>
      </c>
      <c r="R18" s="13">
        <v>515572807</v>
      </c>
      <c r="S18" s="13">
        <v>587850924</v>
      </c>
      <c r="U18" s="13">
        <v>47683506</v>
      </c>
      <c r="V18" s="13">
        <v>62435788</v>
      </c>
      <c r="W18" s="13">
        <v>81639070</v>
      </c>
      <c r="X18" s="13">
        <v>555039987</v>
      </c>
      <c r="Y18" s="13">
        <v>725463883</v>
      </c>
      <c r="Z18" s="14"/>
      <c r="AA18" s="13">
        <v>47100786</v>
      </c>
      <c r="AB18" s="13">
        <v>54631047</v>
      </c>
      <c r="AC18" s="13">
        <v>62405693</v>
      </c>
      <c r="AD18" s="13">
        <v>515572807</v>
      </c>
      <c r="AE18" s="13">
        <v>587850924</v>
      </c>
    </row>
    <row r="19" spans="1:31" x14ac:dyDescent="0.25">
      <c r="N19" t="s">
        <v>43</v>
      </c>
      <c r="O19" s="15">
        <v>6.0835806110508672</v>
      </c>
      <c r="P19" s="15">
        <v>10.243594661641922</v>
      </c>
      <c r="Q19" s="15">
        <v>15.67952876270216</v>
      </c>
      <c r="R19" s="15">
        <v>7.8684247536361953</v>
      </c>
      <c r="S19" s="15">
        <v>13.282294907017745</v>
      </c>
      <c r="T19" s="15"/>
      <c r="U19" s="15">
        <v>8.0206061472609971</v>
      </c>
      <c r="V19" s="15">
        <v>9.3873863685577632</v>
      </c>
      <c r="W19" s="15">
        <v>11.474886130117648</v>
      </c>
      <c r="X19" s="15">
        <v>8.7622145417702892</v>
      </c>
      <c r="Y19" s="15">
        <v>10.473076104505099</v>
      </c>
      <c r="Z19" s="15"/>
      <c r="AA19" s="15">
        <v>14.203415837294365</v>
      </c>
      <c r="AB19" s="15">
        <v>20.972088757341069</v>
      </c>
      <c r="AC19" s="15">
        <v>30.690964210085202</v>
      </c>
      <c r="AD19" s="15">
        <v>17.30138820579009</v>
      </c>
      <c r="AE19" s="15">
        <v>26.207065707801213</v>
      </c>
    </row>
    <row r="20" spans="1:31" x14ac:dyDescent="0.25">
      <c r="M20" t="s">
        <v>44</v>
      </c>
      <c r="O20" s="8">
        <v>1168262014.3096151</v>
      </c>
      <c r="P20" s="8">
        <v>1268741835.2428169</v>
      </c>
      <c r="Q20" s="8">
        <v>1807760294.6716762</v>
      </c>
      <c r="R20" s="8">
        <v>11330239596.445568</v>
      </c>
      <c r="S20" s="8">
        <v>15537718299.089521</v>
      </c>
      <c r="T20" s="8"/>
      <c r="U20" s="8">
        <v>382450621.3465566</v>
      </c>
      <c r="V20" s="8">
        <v>586108865.18136239</v>
      </c>
      <c r="W20" s="8">
        <v>936799032.01870382</v>
      </c>
      <c r="X20" s="8">
        <v>4863379445.3553925</v>
      </c>
      <c r="Y20" s="8">
        <v>7597838457.7287827</v>
      </c>
      <c r="Z20" s="8"/>
      <c r="AA20" s="8">
        <v>1550712635.6561716</v>
      </c>
      <c r="AB20" s="8">
        <v>1854850700.4241796</v>
      </c>
      <c r="AC20" s="8">
        <v>2744559326.6903801</v>
      </c>
      <c r="AD20" s="8">
        <v>16193619041.800961</v>
      </c>
      <c r="AE20" s="8">
        <v>23135556756.818302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24.80345050525516</v>
      </c>
      <c r="P21" s="15">
        <v>23.223824270525455</v>
      </c>
      <c r="Q21" s="15">
        <v>28.967874688478762</v>
      </c>
      <c r="R21" s="15">
        <v>21.976022479489629</v>
      </c>
      <c r="S21" s="15">
        <v>26.431392151880875</v>
      </c>
      <c r="T21" s="15"/>
      <c r="U21" s="15">
        <v>8.0206061472609971</v>
      </c>
      <c r="V21" s="15">
        <v>9.3873863685577632</v>
      </c>
      <c r="W21" s="15">
        <v>11.474886130117648</v>
      </c>
      <c r="X21" s="15">
        <v>8.7622145417702892</v>
      </c>
      <c r="Y21" s="15">
        <v>10.473076104505099</v>
      </c>
      <c r="Z21" s="15"/>
      <c r="AA21" s="15">
        <v>32.923285731498652</v>
      </c>
      <c r="AB21" s="15">
        <v>33.952318366224603</v>
      </c>
      <c r="AC21" s="15">
        <v>43.979310135861802</v>
      </c>
      <c r="AD21" s="15">
        <v>31.408985931643521</v>
      </c>
      <c r="AE21" s="15">
        <v>39.356162952664342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0.42361880639544086</v>
      </c>
      <c r="E23" s="18">
        <v>0.80244908159440209</v>
      </c>
      <c r="F23" s="18">
        <v>0.82234083110941669</v>
      </c>
      <c r="G23" s="18">
        <v>0.36156408907592497</v>
      </c>
      <c r="H23" s="18">
        <v>0.72277748553392951</v>
      </c>
      <c r="I23" s="18">
        <v>0.6731544800981939</v>
      </c>
      <c r="M23" t="s">
        <v>45</v>
      </c>
      <c r="N23" t="s">
        <v>47</v>
      </c>
    </row>
    <row r="24" spans="1:31" x14ac:dyDescent="0.25">
      <c r="B24" t="s">
        <v>19</v>
      </c>
      <c r="D24" s="18">
        <v>0.36181476250408334</v>
      </c>
      <c r="E24" s="18">
        <v>0.7038880122040162</v>
      </c>
      <c r="F24" s="18">
        <v>0.72816059599588989</v>
      </c>
      <c r="G24" s="18">
        <v>0.29311172818077569</v>
      </c>
      <c r="H24" s="18">
        <v>0.58445135427282169</v>
      </c>
      <c r="I24" s="18">
        <v>0.49984473885460218</v>
      </c>
      <c r="N24" t="s">
        <v>48</v>
      </c>
      <c r="O24" s="18">
        <v>2.2301894483219748E-2</v>
      </c>
      <c r="P24" s="18">
        <v>4.1978937901450221E-2</v>
      </c>
      <c r="Q24" s="18">
        <v>3.0916918746247954E-2</v>
      </c>
      <c r="R24" s="18">
        <v>4.0670868248845311E-2</v>
      </c>
      <c r="S24" s="18">
        <v>3.6161073947401159E-2</v>
      </c>
      <c r="T24" s="18"/>
      <c r="U24" s="18">
        <v>4.6159799470946054E-2</v>
      </c>
      <c r="V24" s="18">
        <v>4.7253350878852116E-2</v>
      </c>
      <c r="W24" s="18">
        <v>4.6924855654793249E-2</v>
      </c>
      <c r="X24" s="18">
        <v>4.673610332489813E-2</v>
      </c>
      <c r="Y24" s="18">
        <v>4.7221209669267974E-2</v>
      </c>
      <c r="Z24" s="18"/>
      <c r="AA24" s="18">
        <v>3.5941026052898069E-2</v>
      </c>
      <c r="AB24" s="18">
        <v>4.4677119715435129E-2</v>
      </c>
      <c r="AC24" s="18">
        <v>3.8746653579715441E-2</v>
      </c>
      <c r="AD24" s="18">
        <v>4.3977720862092902E-2</v>
      </c>
      <c r="AE24" s="18">
        <v>4.1615699078826451E-2</v>
      </c>
    </row>
    <row r="25" spans="1:31" x14ac:dyDescent="0.25">
      <c r="B25" t="s">
        <v>49</v>
      </c>
      <c r="D25" s="18">
        <v>0.45823476629415122</v>
      </c>
      <c r="E25" s="18">
        <v>0.85009014229605306</v>
      </c>
      <c r="F25" s="18">
        <v>0.89727187899027605</v>
      </c>
      <c r="G25" s="18">
        <v>0.39992320028912831</v>
      </c>
      <c r="H25" s="18">
        <v>0.8100783098131985</v>
      </c>
      <c r="I25" s="18">
        <v>0.82937025858552904</v>
      </c>
      <c r="N25" t="s">
        <v>50</v>
      </c>
      <c r="O25" s="18">
        <v>3.6965389227278295E-2</v>
      </c>
      <c r="P25" s="18">
        <v>4.3956690660933107E-2</v>
      </c>
      <c r="Q25" s="18">
        <v>5.4244619104947892E-2</v>
      </c>
      <c r="R25" s="18">
        <v>3.8008189936094387E-2</v>
      </c>
      <c r="S25" s="18">
        <v>5.3911243135910426E-2</v>
      </c>
      <c r="T25" s="18"/>
      <c r="U25" s="18">
        <v>6.1749141334281644E-2</v>
      </c>
      <c r="V25" s="18">
        <v>6.1408443407247541E-2</v>
      </c>
      <c r="W25" s="18">
        <v>6.2564217128495331E-2</v>
      </c>
      <c r="X25" s="18">
        <v>6.1367276676555803E-2</v>
      </c>
      <c r="Y25" s="18">
        <v>6.2005235852688551E-2</v>
      </c>
      <c r="Z25" s="18"/>
      <c r="AA25" s="18">
        <v>5.1133810802919982E-2</v>
      </c>
      <c r="AB25" s="18">
        <v>5.288431959025934E-2</v>
      </c>
      <c r="AC25" s="18">
        <v>5.831386593029262E-2</v>
      </c>
      <c r="AD25" s="18">
        <v>5.0743896971713887E-2</v>
      </c>
      <c r="AE25" s="18">
        <v>5.7903029240236763E-2</v>
      </c>
    </row>
    <row r="26" spans="1:31" x14ac:dyDescent="0.25">
      <c r="B26" t="s">
        <v>51</v>
      </c>
      <c r="D26" s="18">
        <v>0.35680190930787592</v>
      </c>
      <c r="E26" s="18">
        <v>0.72940482336455492</v>
      </c>
      <c r="F26" s="18">
        <v>0.75830107580937056</v>
      </c>
      <c r="G26" s="18">
        <v>0.28623246816056747</v>
      </c>
      <c r="H26" s="18">
        <v>0.61975772091844961</v>
      </c>
      <c r="I26" s="18">
        <v>0.55709219041477631</v>
      </c>
      <c r="N26" t="s">
        <v>20</v>
      </c>
      <c r="O26" s="18">
        <v>7.9792568110132911E-2</v>
      </c>
      <c r="P26" s="18">
        <v>-2.8985773316654063E-2</v>
      </c>
      <c r="Q26" s="18">
        <v>-3.5907229793800573E-2</v>
      </c>
      <c r="R26" s="18">
        <v>-3.5748898951401772E-3</v>
      </c>
      <c r="S26" s="18">
        <v>-2.9916144375508269E-2</v>
      </c>
      <c r="T26" s="18"/>
      <c r="U26" s="18">
        <v>0.17508224179701112</v>
      </c>
      <c r="V26" s="18">
        <v>0.17411620937954631</v>
      </c>
      <c r="W26" s="18">
        <v>0.17739331309758471</v>
      </c>
      <c r="X26" s="18">
        <v>0.17399949881708984</v>
      </c>
      <c r="Y26" s="18">
        <v>0.17580837366380103</v>
      </c>
      <c r="Z26" s="18"/>
      <c r="AA26" s="18">
        <v>0.13426794628418717</v>
      </c>
      <c r="AB26" s="18">
        <v>7.4913196756998993E-2</v>
      </c>
      <c r="AC26" s="18">
        <v>6.8421435431178332E-2</v>
      </c>
      <c r="AD26" s="18">
        <v>9.3241197856735167E-2</v>
      </c>
      <c r="AE26" s="18">
        <v>7.1542838992027374E-2</v>
      </c>
    </row>
    <row r="27" spans="1:31" x14ac:dyDescent="0.25">
      <c r="B27" t="s">
        <v>52</v>
      </c>
      <c r="D27" s="18">
        <v>0.39100862412830284</v>
      </c>
      <c r="E27" s="18">
        <v>0.77011756400857978</v>
      </c>
      <c r="F27" s="18">
        <v>0.80534865161440494</v>
      </c>
      <c r="G27" s="18">
        <v>0.32462074698923832</v>
      </c>
      <c r="H27" s="18">
        <v>0.67711821100882441</v>
      </c>
      <c r="I27" s="18">
        <v>0.64282717960842939</v>
      </c>
      <c r="N27" t="s">
        <v>53</v>
      </c>
      <c r="O27" s="18">
        <v>5.4429180772112014E-2</v>
      </c>
      <c r="P27" s="18">
        <v>3.1940902897361421E-2</v>
      </c>
      <c r="Q27" s="18">
        <v>2.2416641129411167E-2</v>
      </c>
      <c r="R27" s="18">
        <v>4.9377953024711735E-2</v>
      </c>
      <c r="S27" s="18">
        <v>2.6603723333234765E-2</v>
      </c>
      <c r="T27" s="18"/>
      <c r="U27" s="18">
        <v>6.0794744111377592E-2</v>
      </c>
      <c r="V27" s="18">
        <v>6.0555906668690158E-2</v>
      </c>
      <c r="W27" s="18">
        <v>6.1293118641638958E-2</v>
      </c>
      <c r="X27" s="18">
        <v>6.0588930235778181E-2</v>
      </c>
      <c r="Y27" s="18">
        <v>6.0873102310021958E-2</v>
      </c>
      <c r="Z27" s="18"/>
      <c r="AA27" s="18">
        <v>5.8068257880685842E-2</v>
      </c>
      <c r="AB27" s="18">
        <v>4.6579211106010793E-2</v>
      </c>
      <c r="AC27" s="18">
        <v>4.1431740446645222E-2</v>
      </c>
      <c r="AD27" s="18">
        <v>5.5490337593918075E-2</v>
      </c>
      <c r="AE27" s="18">
        <v>4.3504656604383629E-2</v>
      </c>
    </row>
    <row r="28" spans="1:31" x14ac:dyDescent="0.25">
      <c r="B28" t="s">
        <v>28</v>
      </c>
      <c r="D28" s="18">
        <v>0.23306790485991105</v>
      </c>
      <c r="E28" s="18">
        <v>0.59620194420921757</v>
      </c>
      <c r="F28" s="18">
        <v>0.72426122796573722</v>
      </c>
      <c r="G28" s="18">
        <v>0.20928554245850373</v>
      </c>
      <c r="H28" s="18">
        <v>0.55065086791263984</v>
      </c>
      <c r="I28" s="18">
        <v>0.66881211807724494</v>
      </c>
      <c r="N28" t="s">
        <v>54</v>
      </c>
      <c r="O28" s="18">
        <v>0.16418821382206453</v>
      </c>
      <c r="P28" s="18">
        <v>8.322346111069831E-2</v>
      </c>
      <c r="Q28" s="18">
        <v>6.4271887821975252E-2</v>
      </c>
      <c r="R28" s="18">
        <v>0.11408539271931431</v>
      </c>
      <c r="S28" s="18">
        <v>7.2728797330819842E-2</v>
      </c>
      <c r="T28" s="18"/>
      <c r="U28" s="18">
        <v>0.11623231442176278</v>
      </c>
      <c r="V28" s="18">
        <v>0.1229314291968768</v>
      </c>
      <c r="W28" s="18">
        <v>0.12834760058609834</v>
      </c>
      <c r="X28" s="18">
        <v>0.11990487187138196</v>
      </c>
      <c r="Y28" s="18">
        <v>0.12622765291816521</v>
      </c>
      <c r="Z28" s="18"/>
      <c r="AA28" s="18">
        <v>0.13677269591303345</v>
      </c>
      <c r="AB28" s="18">
        <v>0.10353649268775839</v>
      </c>
      <c r="AC28" s="18">
        <v>9.5612331195455744E-2</v>
      </c>
      <c r="AD28" s="18">
        <v>0.11725825569996544</v>
      </c>
      <c r="AE28" s="18">
        <v>9.9113301963279402E-2</v>
      </c>
    </row>
    <row r="29" spans="1:31" x14ac:dyDescent="0.25">
      <c r="B29" t="s">
        <v>55</v>
      </c>
      <c r="D29" s="18">
        <v>0.66950059950144403</v>
      </c>
      <c r="E29" s="18">
        <v>0.90593926511179124</v>
      </c>
      <c r="F29" s="18">
        <v>0.92346335671151014</v>
      </c>
      <c r="G29" s="18">
        <v>0.59267975814476148</v>
      </c>
      <c r="H29" s="18">
        <v>0.85001727156986062</v>
      </c>
      <c r="I29" s="18">
        <v>0.84423369561579409</v>
      </c>
      <c r="N29" t="s">
        <v>28</v>
      </c>
      <c r="O29" s="18">
        <v>0.21533497586663575</v>
      </c>
      <c r="P29" s="18">
        <v>7.084852302386567E-2</v>
      </c>
      <c r="Q29" s="18">
        <v>4.830331469403025E-2</v>
      </c>
      <c r="R29" s="18">
        <v>0.10925385022988063</v>
      </c>
      <c r="S29" s="18">
        <v>5.3779027111843312E-2</v>
      </c>
      <c r="T29" s="18"/>
      <c r="U29" s="18">
        <v>4.5138754362424108E-2</v>
      </c>
      <c r="V29" s="18">
        <v>3.543115518259763E-2</v>
      </c>
      <c r="W29" s="18">
        <v>2.7533220888240107E-2</v>
      </c>
      <c r="X29" s="18">
        <v>3.9339880790581608E-2</v>
      </c>
      <c r="Y29" s="18">
        <v>3.0804292111874285E-2</v>
      </c>
      <c r="Z29" s="18"/>
      <c r="AA29" s="18">
        <v>0.11803688288855312</v>
      </c>
      <c r="AB29" s="18">
        <v>5.2730393439026739E-2</v>
      </c>
      <c r="AC29" s="18">
        <v>3.8144333690127687E-2</v>
      </c>
      <c r="AD29" s="18">
        <v>7.1135757584852022E-2</v>
      </c>
      <c r="AE29" s="18">
        <v>4.2448373486056248E-2</v>
      </c>
    </row>
    <row r="30" spans="1:31" x14ac:dyDescent="0.25">
      <c r="B30" s="25" t="s">
        <v>68</v>
      </c>
      <c r="C30" s="26">
        <v>-3.4007677769131828E-2</v>
      </c>
      <c r="N30" t="s">
        <v>55</v>
      </c>
      <c r="O30" s="18">
        <v>0.42698777771855673</v>
      </c>
      <c r="P30" s="18">
        <v>0.75703725772234531</v>
      </c>
      <c r="Q30" s="18">
        <v>0.815753848297188</v>
      </c>
      <c r="R30" s="18">
        <v>0.65217863573629375</v>
      </c>
      <c r="S30" s="18">
        <v>0.78673227951629876</v>
      </c>
      <c r="T30" s="18"/>
      <c r="U30" s="18">
        <v>0.49484300450219665</v>
      </c>
      <c r="V30" s="18">
        <v>0.4983035052861895</v>
      </c>
      <c r="W30" s="18">
        <v>0.49594367400314943</v>
      </c>
      <c r="X30" s="18">
        <v>0.49806343828371463</v>
      </c>
      <c r="Y30" s="18">
        <v>0.49706013347418093</v>
      </c>
      <c r="Z30" s="18"/>
      <c r="AA30" s="18">
        <v>0.46577938017772241</v>
      </c>
      <c r="AB30" s="18">
        <v>0.62467926670451046</v>
      </c>
      <c r="AC30" s="18">
        <v>0.65932963972658509</v>
      </c>
      <c r="AD30" s="18">
        <v>0.56815283343072254</v>
      </c>
      <c r="AE30" s="18">
        <v>0.64387210063519007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8.1632653061224469E-2</v>
      </c>
      <c r="E32" s="18">
        <v>0.45884161850353034</v>
      </c>
      <c r="F32" s="18">
        <v>0.51185350429850163</v>
      </c>
      <c r="G32" s="18">
        <v>5.3154323361738608E-2</v>
      </c>
      <c r="H32" s="18">
        <v>0.39779539410850706</v>
      </c>
      <c r="I32" s="18">
        <v>0.41369070883036396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0.81866025388315067</v>
      </c>
      <c r="F33" s="18">
        <v>0.87577713295799053</v>
      </c>
      <c r="G33" s="18">
        <v>0.42010070732887822</v>
      </c>
      <c r="H33" s="18">
        <v>0.72481142656879483</v>
      </c>
      <c r="I33" s="18">
        <v>0.75644229707812871</v>
      </c>
      <c r="N33" t="s">
        <v>57</v>
      </c>
      <c r="O33" s="11">
        <v>8989.1998580957097</v>
      </c>
      <c r="P33" s="11">
        <v>4461.684726643256</v>
      </c>
      <c r="Q33" s="11">
        <v>4738.8926173608806</v>
      </c>
      <c r="R33" s="11">
        <v>5029.3986413599569</v>
      </c>
      <c r="S33" s="11">
        <v>4589.3623010370511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216484632.61320001</v>
      </c>
      <c r="D38" s="19">
        <v>220902686.34</v>
      </c>
      <c r="E38" s="30">
        <v>256219610.43000001</v>
      </c>
      <c r="F38" s="19">
        <v>292682700.17000002</v>
      </c>
      <c r="G38" s="30">
        <v>176627947.5</v>
      </c>
      <c r="H38" s="19">
        <v>120734613.87</v>
      </c>
      <c r="I38" s="30">
        <v>137916581.53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E38"/>
  <sheetViews>
    <sheetView topLeftCell="N1" workbookViewId="0">
      <selection activeCell="U10" sqref="U10:AE15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9.42578125" bestFit="1" customWidth="1"/>
    <col min="8" max="9" width="9.5703125" bestFit="1" customWidth="1"/>
    <col min="10" max="10" width="10.5703125" bestFit="1" customWidth="1"/>
    <col min="11" max="11" width="9.5703125" customWidth="1"/>
    <col min="14" max="14" width="28.85546875" bestFit="1" customWidth="1"/>
    <col min="15" max="15" width="15.42578125" bestFit="1" customWidth="1"/>
    <col min="16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2" width="12.5703125" bestFit="1" customWidth="1"/>
    <col min="23" max="23" width="14.42578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84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140496</v>
      </c>
      <c r="D4" s="6">
        <v>146444</v>
      </c>
      <c r="E4" s="6">
        <v>133947</v>
      </c>
      <c r="F4" s="6">
        <v>146840</v>
      </c>
      <c r="G4" s="6">
        <v>145422</v>
      </c>
      <c r="H4" s="6">
        <v>112972</v>
      </c>
      <c r="I4" s="6">
        <v>120800</v>
      </c>
      <c r="J4" s="6">
        <v>97579</v>
      </c>
      <c r="K4" s="6">
        <v>244595</v>
      </c>
      <c r="M4" t="s">
        <v>13</v>
      </c>
    </row>
    <row r="5" spans="1:31" x14ac:dyDescent="0.25">
      <c r="B5" t="s">
        <v>15</v>
      </c>
      <c r="C5" s="27">
        <v>2.6</v>
      </c>
      <c r="D5" s="7">
        <v>2.6</v>
      </c>
      <c r="E5" s="7">
        <v>2.6</v>
      </c>
      <c r="F5" s="7">
        <v>2.6</v>
      </c>
      <c r="G5" s="7">
        <v>2.58</v>
      </c>
      <c r="H5" s="7">
        <v>2.19</v>
      </c>
      <c r="I5" s="7">
        <v>2.14</v>
      </c>
      <c r="J5" s="6"/>
      <c r="K5" s="6"/>
      <c r="N5" t="s">
        <v>16</v>
      </c>
      <c r="O5" s="8">
        <v>17790.068287302274</v>
      </c>
      <c r="P5" s="8">
        <v>348017.62444533361</v>
      </c>
      <c r="Q5" s="8">
        <v>412136.32078950899</v>
      </c>
      <c r="R5" s="8">
        <v>1655104.3589707725</v>
      </c>
      <c r="S5" s="8">
        <v>3883057.8891073056</v>
      </c>
      <c r="T5" s="8"/>
      <c r="U5" s="8">
        <v>1873950.2151830751</v>
      </c>
      <c r="V5" s="8">
        <v>2692635.0486459965</v>
      </c>
      <c r="W5" s="8">
        <v>3730377.3834824734</v>
      </c>
      <c r="X5" s="8">
        <v>22846188.163362633</v>
      </c>
      <c r="Y5" s="8">
        <v>32842258.875012707</v>
      </c>
      <c r="Z5" s="8"/>
      <c r="AA5" s="8">
        <v>1891740.2834703773</v>
      </c>
      <c r="AB5" s="8">
        <v>3040652.6730913301</v>
      </c>
      <c r="AC5" s="8">
        <v>4142513.7042719824</v>
      </c>
      <c r="AD5" s="8">
        <v>24501292.522333406</v>
      </c>
      <c r="AE5" s="8">
        <v>36725316.764120013</v>
      </c>
    </row>
    <row r="6" spans="1:31" x14ac:dyDescent="0.25">
      <c r="B6" t="s">
        <v>17</v>
      </c>
      <c r="C6" s="23">
        <v>99</v>
      </c>
      <c r="D6" s="6">
        <v>103</v>
      </c>
      <c r="E6" s="6">
        <v>94</v>
      </c>
      <c r="F6" s="6">
        <v>104</v>
      </c>
      <c r="G6" s="6">
        <v>89</v>
      </c>
      <c r="H6" s="6">
        <v>65</v>
      </c>
      <c r="I6" s="6">
        <v>68</v>
      </c>
      <c r="J6" s="6">
        <v>227</v>
      </c>
      <c r="K6" s="6">
        <v>330</v>
      </c>
      <c r="N6" t="s">
        <v>18</v>
      </c>
      <c r="O6" s="8">
        <v>536206.81273759622</v>
      </c>
      <c r="P6" s="8">
        <v>2313843.9137215242</v>
      </c>
      <c r="Q6" s="8">
        <v>5018331.5943261944</v>
      </c>
      <c r="R6" s="8">
        <v>15791435.749519721</v>
      </c>
      <c r="S6" s="8">
        <v>37156090.476585984</v>
      </c>
      <c r="T6" s="8"/>
      <c r="U6" s="8">
        <v>6297984.5792750996</v>
      </c>
      <c r="V6" s="8">
        <v>7329965.335676264</v>
      </c>
      <c r="W6" s="8">
        <v>10184580.545070114</v>
      </c>
      <c r="X6" s="8">
        <v>69572153.966424078</v>
      </c>
      <c r="Y6" s="8">
        <v>86194303.294492617</v>
      </c>
      <c r="Z6" s="8"/>
      <c r="AA6" s="8">
        <v>6834191.3920126958</v>
      </c>
      <c r="AB6" s="8">
        <v>9643809.2493977882</v>
      </c>
      <c r="AC6" s="8">
        <v>15202912.139396308</v>
      </c>
      <c r="AD6" s="8">
        <v>85363589.715943798</v>
      </c>
      <c r="AE6" s="8">
        <v>123350393.7710786</v>
      </c>
    </row>
    <row r="7" spans="1:31" x14ac:dyDescent="0.25">
      <c r="B7" t="s">
        <v>19</v>
      </c>
      <c r="C7" s="28">
        <v>1286.5552325581396</v>
      </c>
      <c r="D7" s="9">
        <v>1340.9476744186045</v>
      </c>
      <c r="E7" s="9">
        <v>1226.5770348837209</v>
      </c>
      <c r="F7" s="9">
        <v>1344.6104651162791</v>
      </c>
      <c r="G7" s="9">
        <v>1268.3401221995925</v>
      </c>
      <c r="H7" s="9">
        <v>964.88798370672089</v>
      </c>
      <c r="I7" s="9">
        <v>1025.193482688391</v>
      </c>
      <c r="J7" s="9">
        <v>1604.3728212475728</v>
      </c>
      <c r="K7" s="9">
        <v>2985.417423506844</v>
      </c>
      <c r="N7" t="s">
        <v>20</v>
      </c>
      <c r="O7" s="8">
        <v>3819794.406838438</v>
      </c>
      <c r="P7" s="8">
        <v>3814703.3097409108</v>
      </c>
      <c r="Q7" s="8">
        <v>5303717.9136429876</v>
      </c>
      <c r="R7" s="8">
        <v>44570233.997146428</v>
      </c>
      <c r="S7" s="8">
        <v>44034099.192810804</v>
      </c>
      <c r="T7" s="8"/>
      <c r="U7" s="8">
        <v>2470177.8588975039</v>
      </c>
      <c r="V7" s="8">
        <v>2447917.5036124703</v>
      </c>
      <c r="W7" s="8">
        <v>4129810.8223854606</v>
      </c>
      <c r="X7" s="8">
        <v>25481920.008173164</v>
      </c>
      <c r="Y7" s="8">
        <v>31262488.983930558</v>
      </c>
      <c r="Z7" s="8"/>
      <c r="AA7" s="8">
        <v>6289972.2657359419</v>
      </c>
      <c r="AB7" s="8">
        <v>6262620.8133533811</v>
      </c>
      <c r="AC7" s="8">
        <v>9433528.7360284477</v>
      </c>
      <c r="AD7" s="8">
        <v>70052154.005319595</v>
      </c>
      <c r="AE7" s="8">
        <v>75296588.176741362</v>
      </c>
    </row>
    <row r="8" spans="1:31" x14ac:dyDescent="0.25">
      <c r="B8" t="s">
        <v>21</v>
      </c>
      <c r="C8" s="23">
        <v>2630</v>
      </c>
      <c r="D8" s="6">
        <v>2741</v>
      </c>
      <c r="E8" s="6">
        <v>2508</v>
      </c>
      <c r="F8" s="6">
        <v>2749</v>
      </c>
      <c r="G8" s="6">
        <v>2203</v>
      </c>
      <c r="H8" s="6">
        <v>1334</v>
      </c>
      <c r="I8" s="6">
        <v>1218</v>
      </c>
      <c r="J8" s="6">
        <v>8808</v>
      </c>
      <c r="K8" s="6">
        <v>13766</v>
      </c>
      <c r="N8" t="s">
        <v>22</v>
      </c>
      <c r="O8" s="8">
        <v>1019076.2156897478</v>
      </c>
      <c r="P8" s="8">
        <v>3198922.4982189769</v>
      </c>
      <c r="Q8" s="8">
        <v>3704380.2441894892</v>
      </c>
      <c r="R8" s="8">
        <v>26766629.08981346</v>
      </c>
      <c r="S8" s="8">
        <v>32684526.995365392</v>
      </c>
      <c r="T8" s="8"/>
      <c r="U8" s="8">
        <v>1813216.9661857614</v>
      </c>
      <c r="V8" s="8">
        <v>2090123.9914854711</v>
      </c>
      <c r="W8" s="8">
        <v>2946674.0582270534</v>
      </c>
      <c r="X8" s="8">
        <v>20686233.694410656</v>
      </c>
      <c r="Y8" s="8">
        <v>23936305.237206873</v>
      </c>
      <c r="Z8" s="8"/>
      <c r="AA8" s="8">
        <v>2832293.1818755092</v>
      </c>
      <c r="AB8" s="8">
        <v>5289046.4897044478</v>
      </c>
      <c r="AC8" s="8">
        <v>6651054.3024165425</v>
      </c>
      <c r="AD8" s="8">
        <v>47452862.784224115</v>
      </c>
      <c r="AE8" s="8">
        <v>56620832.232572265</v>
      </c>
    </row>
    <row r="9" spans="1:31" x14ac:dyDescent="0.25">
      <c r="B9" t="s">
        <v>23</v>
      </c>
      <c r="C9" s="23">
        <v>2654</v>
      </c>
      <c r="D9" s="6">
        <v>2843</v>
      </c>
      <c r="E9" s="6">
        <v>2680</v>
      </c>
      <c r="F9" s="6">
        <v>2871</v>
      </c>
      <c r="G9" s="6">
        <v>2604</v>
      </c>
      <c r="H9" s="6">
        <v>1792</v>
      </c>
      <c r="I9" s="6">
        <v>1706</v>
      </c>
      <c r="J9" s="6">
        <v>6049</v>
      </c>
      <c r="K9" s="6">
        <v>10658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5284</v>
      </c>
      <c r="D10" s="6">
        <v>5584</v>
      </c>
      <c r="E10" s="6">
        <v>5188</v>
      </c>
      <c r="F10" s="6">
        <v>5620</v>
      </c>
      <c r="G10" s="6">
        <v>4807</v>
      </c>
      <c r="H10" s="6">
        <v>3126</v>
      </c>
      <c r="I10" s="6">
        <v>2924</v>
      </c>
      <c r="J10" s="6">
        <v>14857</v>
      </c>
      <c r="K10" s="6">
        <v>24424</v>
      </c>
      <c r="N10" t="s">
        <v>26</v>
      </c>
      <c r="O10" s="8">
        <v>24039.031225858478</v>
      </c>
      <c r="P10" s="8">
        <v>30340.865280114835</v>
      </c>
      <c r="Q10" s="8">
        <v>38125.689196705469</v>
      </c>
      <c r="R10" s="8">
        <v>275543.25715651404</v>
      </c>
      <c r="S10" s="8">
        <v>343077.6067473368</v>
      </c>
      <c r="T10" s="8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24039.031225858478</v>
      </c>
      <c r="AB10" s="20">
        <v>30340.865280114835</v>
      </c>
      <c r="AC10" s="20">
        <v>38125.689196705469</v>
      </c>
      <c r="AD10" s="20">
        <v>275543.25715651404</v>
      </c>
      <c r="AE10" s="20">
        <v>343077.6067473368</v>
      </c>
    </row>
    <row r="11" spans="1:31" x14ac:dyDescent="0.25">
      <c r="B11" t="s">
        <v>62</v>
      </c>
      <c r="C11" s="28">
        <v>37.609611661541962</v>
      </c>
      <c r="D11" s="6">
        <v>38.130616481385381</v>
      </c>
      <c r="E11" s="6">
        <v>38.731737179630748</v>
      </c>
      <c r="F11" s="6">
        <v>38.272950149822933</v>
      </c>
      <c r="G11" s="6">
        <v>33.055521172862427</v>
      </c>
      <c r="H11" s="6">
        <v>27.670573239386751</v>
      </c>
      <c r="I11" s="6">
        <v>24.205298013245034</v>
      </c>
      <c r="N11" t="s">
        <v>27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x14ac:dyDescent="0.25">
      <c r="B12" t="s">
        <v>63</v>
      </c>
      <c r="C12" s="23">
        <v>70.55</v>
      </c>
      <c r="D12">
        <v>70.55</v>
      </c>
      <c r="E12">
        <v>70.55</v>
      </c>
      <c r="F12">
        <v>70.55</v>
      </c>
      <c r="G12" s="9">
        <v>61.13</v>
      </c>
      <c r="H12" s="30">
        <v>57.14</v>
      </c>
      <c r="I12" s="30">
        <v>56.47</v>
      </c>
      <c r="N12" t="s">
        <v>30</v>
      </c>
      <c r="O12" s="8">
        <v>3386240.9980931878</v>
      </c>
      <c r="P12" s="8">
        <v>1703317.6474629662</v>
      </c>
      <c r="Q12" s="8">
        <v>1507259.97463647</v>
      </c>
      <c r="R12" s="8">
        <v>21882556.109699242</v>
      </c>
      <c r="S12" s="8">
        <v>15228220.058960298</v>
      </c>
      <c r="T12" s="8"/>
      <c r="U12" s="20">
        <v>1113672.4000277603</v>
      </c>
      <c r="V12" s="20">
        <v>1405621.7132027016</v>
      </c>
      <c r="W12" s="20">
        <v>1766274.4971492137</v>
      </c>
      <c r="X12" s="20">
        <v>12765278.168900197</v>
      </c>
      <c r="Y12" s="20">
        <v>15893987.495265303</v>
      </c>
      <c r="Z12" s="20">
        <v>0</v>
      </c>
      <c r="AA12" s="20">
        <v>4499913.3981209481</v>
      </c>
      <c r="AB12" s="20">
        <v>3108939.3606656678</v>
      </c>
      <c r="AC12" s="20">
        <v>3273534.4717856837</v>
      </c>
      <c r="AD12" s="20">
        <v>34647834.278599441</v>
      </c>
      <c r="AE12" s="20">
        <v>31122207.554225601</v>
      </c>
    </row>
    <row r="13" spans="1:31" x14ac:dyDescent="0.25">
      <c r="A13" t="s">
        <v>28</v>
      </c>
      <c r="B13" t="s">
        <v>29</v>
      </c>
      <c r="C13" s="23">
        <v>6883</v>
      </c>
      <c r="D13" s="6">
        <v>6683.0302262269024</v>
      </c>
      <c r="E13" s="6">
        <v>6208.1551918805744</v>
      </c>
      <c r="F13" s="6">
        <v>5767.023278635279</v>
      </c>
      <c r="G13" s="6">
        <v>6137.4767383716453</v>
      </c>
      <c r="H13" s="6">
        <v>3359.5952157169991</v>
      </c>
      <c r="I13" s="6">
        <v>2815.1522040947802</v>
      </c>
      <c r="J13" s="6">
        <v>22961.928560331853</v>
      </c>
      <c r="K13" s="6">
        <v>29885.783759168815</v>
      </c>
      <c r="N13" t="s">
        <v>58</v>
      </c>
      <c r="O13" s="8">
        <v>288124.92533355602</v>
      </c>
      <c r="P13" s="8">
        <v>4268685.2516612327</v>
      </c>
      <c r="Q13" s="8">
        <v>12417833.657708691</v>
      </c>
      <c r="R13" s="8">
        <v>19497524.512080077</v>
      </c>
      <c r="S13" s="8">
        <v>82866376.024506062</v>
      </c>
      <c r="T13" s="8"/>
      <c r="U13" s="20">
        <v>874721.26365269814</v>
      </c>
      <c r="V13" s="20">
        <v>4268968.3953365581</v>
      </c>
      <c r="W13" s="20">
        <v>7705152.8846078161</v>
      </c>
      <c r="X13" s="20">
        <v>26002053.020979952</v>
      </c>
      <c r="Y13" s="20">
        <v>61270319.876286805</v>
      </c>
      <c r="Z13" s="20">
        <v>0</v>
      </c>
      <c r="AA13" s="20">
        <v>1162846.1889862542</v>
      </c>
      <c r="AB13" s="20">
        <v>8537653.6469977908</v>
      </c>
      <c r="AC13" s="20">
        <v>20122986.542316508</v>
      </c>
      <c r="AD13" s="20">
        <v>45499577.533060029</v>
      </c>
      <c r="AE13" s="20">
        <v>144136695.90079287</v>
      </c>
    </row>
    <row r="14" spans="1:31" x14ac:dyDescent="0.25">
      <c r="B14" t="s">
        <v>31</v>
      </c>
      <c r="C14" s="28">
        <v>566</v>
      </c>
      <c r="D14" s="6">
        <v>549.5561685376183</v>
      </c>
      <c r="E14" s="6">
        <v>510.50644175568897</v>
      </c>
      <c r="F14" s="6">
        <v>474.23146530692571</v>
      </c>
      <c r="G14" s="6">
        <v>281</v>
      </c>
      <c r="H14" s="6">
        <v>232.69618245177449</v>
      </c>
      <c r="I14" s="6">
        <v>168.90913224568681</v>
      </c>
      <c r="J14" s="6">
        <v>2647.5710019469843</v>
      </c>
      <c r="K14" s="6">
        <v>2991.093516386703</v>
      </c>
      <c r="N14" t="s">
        <v>35</v>
      </c>
      <c r="O14" s="8">
        <v>311172.40459865169</v>
      </c>
      <c r="P14" s="8">
        <v>5343663.3708800441</v>
      </c>
      <c r="Q14" s="8">
        <v>14768263.148439726</v>
      </c>
      <c r="R14" s="8">
        <v>22638822.849339023</v>
      </c>
      <c r="S14" s="8">
        <v>100193117.72687238</v>
      </c>
      <c r="T14" s="8"/>
      <c r="U14" s="20">
        <v>813490.77519700932</v>
      </c>
      <c r="V14" s="20">
        <v>3970140.6076629991</v>
      </c>
      <c r="W14" s="20">
        <v>7165792.182685269</v>
      </c>
      <c r="X14" s="20">
        <v>24181909.309511356</v>
      </c>
      <c r="Y14" s="20">
        <v>56981397.484946728</v>
      </c>
      <c r="Z14" s="20">
        <v>0</v>
      </c>
      <c r="AA14" s="20">
        <v>1124663.179795661</v>
      </c>
      <c r="AB14" s="20">
        <v>9313803.9785430431</v>
      </c>
      <c r="AC14" s="20">
        <v>21934055.331124995</v>
      </c>
      <c r="AD14" s="20">
        <v>46820732.158850379</v>
      </c>
      <c r="AE14" s="20">
        <v>157174515.21181911</v>
      </c>
    </row>
    <row r="15" spans="1:31" x14ac:dyDescent="0.25">
      <c r="A15" t="s">
        <v>33</v>
      </c>
      <c r="B15" t="s">
        <v>34</v>
      </c>
      <c r="C15" s="28">
        <v>3285</v>
      </c>
      <c r="D15" s="20">
        <v>5670</v>
      </c>
      <c r="E15" s="20">
        <v>6092</v>
      </c>
      <c r="F15" s="20">
        <v>6956</v>
      </c>
      <c r="G15" s="20">
        <v>2835</v>
      </c>
      <c r="H15" s="20">
        <v>1345.3363636363638</v>
      </c>
      <c r="I15" s="20">
        <v>1190.7000000000005</v>
      </c>
      <c r="J15" s="20">
        <v>37908.318181818184</v>
      </c>
      <c r="K15" s="20">
        <v>52559.818181818177</v>
      </c>
      <c r="M15" t="s">
        <v>37</v>
      </c>
      <c r="O15" s="8">
        <v>111276990.60886592</v>
      </c>
      <c r="P15" s="8">
        <v>87038721.958694816</v>
      </c>
      <c r="Q15" s="8">
        <v>96100958.949876368</v>
      </c>
      <c r="R15" s="8">
        <v>902160503.19721091</v>
      </c>
      <c r="S15" s="8">
        <v>919765637.76974964</v>
      </c>
      <c r="T15" s="8"/>
      <c r="U15" s="10"/>
      <c r="V15" s="10"/>
      <c r="W15" s="10"/>
      <c r="X15" s="10"/>
      <c r="Y15" s="10"/>
      <c r="Z15" s="10"/>
      <c r="AA15" s="10">
        <v>111276990.60886592</v>
      </c>
      <c r="AB15" s="10">
        <v>87038721.958694816</v>
      </c>
      <c r="AC15" s="10">
        <v>96100958.949876368</v>
      </c>
      <c r="AD15" s="10">
        <v>902160503.19721091</v>
      </c>
      <c r="AE15" s="10">
        <v>919765637.76974964</v>
      </c>
    </row>
    <row r="16" spans="1:31" x14ac:dyDescent="0.25">
      <c r="B16" t="s">
        <v>36</v>
      </c>
      <c r="C16" s="28">
        <v>501</v>
      </c>
      <c r="D16" s="20">
        <v>753</v>
      </c>
      <c r="E16" s="20">
        <v>3245</v>
      </c>
      <c r="F16" s="20">
        <v>5128</v>
      </c>
      <c r="G16" s="20">
        <v>258.50604337006757</v>
      </c>
      <c r="H16" s="20">
        <v>270.8595609719174</v>
      </c>
      <c r="I16" s="20">
        <v>401.93944833625238</v>
      </c>
      <c r="J16" s="20">
        <v>17343.171978290076</v>
      </c>
      <c r="K16" s="20">
        <v>38501.004953459153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1046</v>
      </c>
      <c r="D17" s="20">
        <v>1276.9201052393146</v>
      </c>
      <c r="E17" s="20">
        <v>3681.5930066320998</v>
      </c>
      <c r="F17" s="20">
        <v>5491.9719894199106</v>
      </c>
      <c r="G17" s="20">
        <v>528.88783633091907</v>
      </c>
      <c r="H17" s="20">
        <v>493.64508680523119</v>
      </c>
      <c r="I17" s="20">
        <v>559.6135101112543</v>
      </c>
      <c r="J17" s="20">
        <v>19597.298179313933</v>
      </c>
      <c r="K17" s="20">
        <v>40675.477975125366</v>
      </c>
      <c r="M17" t="s">
        <v>40</v>
      </c>
      <c r="O17" s="8">
        <v>9402444.8628043365</v>
      </c>
      <c r="P17" s="8">
        <v>21021494.481411103</v>
      </c>
      <c r="Q17" s="8">
        <v>43170048.542929776</v>
      </c>
      <c r="R17" s="8">
        <v>153077849.92372525</v>
      </c>
      <c r="S17" s="8">
        <v>316388565.97095561</v>
      </c>
      <c r="T17" s="8"/>
      <c r="U17" s="8">
        <v>15257214.058418905</v>
      </c>
      <c r="V17" s="8">
        <v>24205372.595622458</v>
      </c>
      <c r="W17" s="8">
        <v>37628662.373607405</v>
      </c>
      <c r="X17" s="8">
        <v>201535736.33176205</v>
      </c>
      <c r="Y17" s="8">
        <v>308381061.2471416</v>
      </c>
      <c r="Z17" s="8"/>
      <c r="AA17" s="8">
        <v>24659658.921223246</v>
      </c>
      <c r="AB17" s="8">
        <v>45226867.077033564</v>
      </c>
      <c r="AC17" s="8">
        <v>80798710.916537166</v>
      </c>
      <c r="AD17" s="8">
        <v>354613586.25548726</v>
      </c>
      <c r="AE17" s="8">
        <v>624769627.21809721</v>
      </c>
    </row>
    <row r="18" spans="1:31" x14ac:dyDescent="0.25">
      <c r="A18" t="s">
        <v>41</v>
      </c>
      <c r="C18" s="28">
        <v>7715.5552325581393</v>
      </c>
      <c r="D18" s="6">
        <v>8304.8677796579195</v>
      </c>
      <c r="E18" s="6">
        <v>10190.170041515821</v>
      </c>
      <c r="F18" s="6">
        <v>12560.58245453619</v>
      </c>
      <c r="G18" s="6">
        <v>6693.2279585305114</v>
      </c>
      <c r="H18" s="6">
        <v>4649.5330705119522</v>
      </c>
      <c r="I18" s="6">
        <v>4576.8069927996448</v>
      </c>
      <c r="J18" s="6">
        <v>36285.671000561502</v>
      </c>
      <c r="K18" s="6">
        <v>68414.895398632216</v>
      </c>
      <c r="N18" t="s">
        <v>42</v>
      </c>
      <c r="O18" s="13">
        <v>5944325</v>
      </c>
      <c r="P18" s="13">
        <v>6705484</v>
      </c>
      <c r="Q18" s="13">
        <v>7231973</v>
      </c>
      <c r="R18" s="13">
        <v>63948556</v>
      </c>
      <c r="S18" s="13">
        <v>69948957</v>
      </c>
      <c r="U18" s="13">
        <v>5943528</v>
      </c>
      <c r="V18" s="13">
        <v>6776237</v>
      </c>
      <c r="W18" s="13">
        <v>7498626</v>
      </c>
      <c r="X18" s="13">
        <v>64164683</v>
      </c>
      <c r="Y18" s="13">
        <v>71718617</v>
      </c>
      <c r="Z18" s="14"/>
      <c r="AA18" s="13">
        <v>5944325</v>
      </c>
      <c r="AB18" s="13">
        <v>6705484</v>
      </c>
      <c r="AC18" s="13">
        <v>7231973</v>
      </c>
      <c r="AD18" s="13">
        <v>63948556</v>
      </c>
      <c r="AE18" s="13">
        <v>69948957</v>
      </c>
    </row>
    <row r="19" spans="1:31" x14ac:dyDescent="0.25">
      <c r="N19" t="s">
        <v>43</v>
      </c>
      <c r="O19" s="15">
        <v>1.5817514794033529</v>
      </c>
      <c r="P19" s="15">
        <v>3.1349704930190128</v>
      </c>
      <c r="Q19" s="15">
        <v>5.9693320955332352</v>
      </c>
      <c r="R19" s="15">
        <v>2.3937655437243217</v>
      </c>
      <c r="S19" s="15">
        <v>4.5231348620531344</v>
      </c>
      <c r="T19" s="15"/>
      <c r="U19" s="15">
        <v>2.5670298951092527</v>
      </c>
      <c r="V19" s="15">
        <v>3.5720965184102118</v>
      </c>
      <c r="W19" s="15">
        <v>5.0180742943583807</v>
      </c>
      <c r="X19" s="15">
        <v>3.140913769211048</v>
      </c>
      <c r="Y19" s="15">
        <v>4.2998746231699032</v>
      </c>
      <c r="Z19" s="15"/>
      <c r="AA19" s="15">
        <v>4.1484371936634092</v>
      </c>
      <c r="AB19" s="15">
        <v>6.7447580334295871</v>
      </c>
      <c r="AC19" s="15">
        <v>11.172429835749824</v>
      </c>
      <c r="AD19" s="15">
        <v>5.545294662407815</v>
      </c>
      <c r="AE19" s="15">
        <v>8.9317933249254491</v>
      </c>
    </row>
    <row r="20" spans="1:31" x14ac:dyDescent="0.25">
      <c r="M20" t="s">
        <v>44</v>
      </c>
      <c r="O20" s="8">
        <v>120679435.47167026</v>
      </c>
      <c r="P20" s="8">
        <v>108060216.44010592</v>
      </c>
      <c r="Q20" s="8">
        <v>139271007.49280614</v>
      </c>
      <c r="R20" s="8">
        <v>1055238353.1209362</v>
      </c>
      <c r="S20" s="8">
        <v>1236154203.7407053</v>
      </c>
      <c r="T20" s="8"/>
      <c r="U20" s="8">
        <v>15257214.058418905</v>
      </c>
      <c r="V20" s="8">
        <v>24205372.595622458</v>
      </c>
      <c r="W20" s="8">
        <v>37628662.373607405</v>
      </c>
      <c r="X20" s="8">
        <v>201535736.33176205</v>
      </c>
      <c r="Y20" s="8">
        <v>308381061.2471416</v>
      </c>
      <c r="Z20" s="8"/>
      <c r="AA20" s="8">
        <v>135936649.53008917</v>
      </c>
      <c r="AB20" s="8">
        <v>132265589.03572838</v>
      </c>
      <c r="AC20" s="8">
        <v>176899669.86641353</v>
      </c>
      <c r="AD20" s="8">
        <v>1256774089.4526982</v>
      </c>
      <c r="AE20" s="8">
        <v>1544535264.9878469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20.301621373607645</v>
      </c>
      <c r="P21" s="15">
        <v>16.115200101902548</v>
      </c>
      <c r="Q21" s="15">
        <v>19.257678021309832</v>
      </c>
      <c r="R21" s="15">
        <v>16.501363269577755</v>
      </c>
      <c r="S21" s="15">
        <v>17.672232106916265</v>
      </c>
      <c r="T21" s="15"/>
      <c r="U21" s="15">
        <v>2.5670298951092527</v>
      </c>
      <c r="V21" s="15">
        <v>3.5720965184102118</v>
      </c>
      <c r="W21" s="15">
        <v>5.0180742943583807</v>
      </c>
      <c r="X21" s="15">
        <v>3.140913769211048</v>
      </c>
      <c r="Y21" s="15">
        <v>4.2998746231699032</v>
      </c>
      <c r="Z21" s="15"/>
      <c r="AA21" s="15">
        <v>22.868307087867702</v>
      </c>
      <c r="AB21" s="15">
        <v>19.724987642313124</v>
      </c>
      <c r="AC21" s="15">
        <v>24.460775761526424</v>
      </c>
      <c r="AD21" s="15">
        <v>19.65289238826125</v>
      </c>
      <c r="AE21" s="15">
        <v>22.080890569788579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0.13592233009708737</v>
      </c>
      <c r="E23" s="18">
        <v>0.30851063829787234</v>
      </c>
      <c r="F23" s="18">
        <v>0.34615384615384615</v>
      </c>
      <c r="G23" s="18">
        <v>0.10101010101010101</v>
      </c>
      <c r="H23" s="18">
        <v>0.34343434343434343</v>
      </c>
      <c r="I23" s="18">
        <v>0.31313131313131315</v>
      </c>
      <c r="M23" t="s">
        <v>45</v>
      </c>
      <c r="N23" t="s">
        <v>47</v>
      </c>
    </row>
    <row r="24" spans="1:31" x14ac:dyDescent="0.25">
      <c r="B24" t="s">
        <v>19</v>
      </c>
      <c r="D24" s="18">
        <v>5.414644702709407E-2</v>
      </c>
      <c r="E24" s="18">
        <v>0.21334905491835501</v>
      </c>
      <c r="F24" s="18">
        <v>0.23755354484784974</v>
      </c>
      <c r="G24" s="18">
        <v>1.415804770567739E-2</v>
      </c>
      <c r="H24" s="18">
        <v>0.25002210609475911</v>
      </c>
      <c r="I24" s="18">
        <v>0.20314848772568153</v>
      </c>
      <c r="N24" t="s">
        <v>48</v>
      </c>
      <c r="O24" s="18">
        <v>1.8920683446577828E-3</v>
      </c>
      <c r="P24" s="18">
        <v>1.6555322684268656E-2</v>
      </c>
      <c r="Q24" s="18">
        <v>9.54681161360443E-3</v>
      </c>
      <c r="R24" s="18">
        <v>1.0812174065650049E-2</v>
      </c>
      <c r="S24" s="18">
        <v>1.2273066433961363E-2</v>
      </c>
      <c r="T24" s="18"/>
      <c r="U24" s="18">
        <v>0.12282387911763173</v>
      </c>
      <c r="V24" s="18">
        <v>0.11124121465219501</v>
      </c>
      <c r="W24" s="18">
        <v>9.9136592910061702E-2</v>
      </c>
      <c r="X24" s="18">
        <v>0.11336048176465303</v>
      </c>
      <c r="Y24" s="18">
        <v>0.10649894887251972</v>
      </c>
      <c r="Z24" s="18"/>
      <c r="AA24" s="18">
        <v>7.6713967922818996E-2</v>
      </c>
      <c r="AB24" s="18">
        <v>6.7231114370851247E-2</v>
      </c>
      <c r="AC24" s="18">
        <v>5.1269551918360239E-2</v>
      </c>
      <c r="AD24" s="18">
        <v>6.9092932340953914E-2</v>
      </c>
      <c r="AE24" s="18">
        <v>5.8782173723211074E-2</v>
      </c>
    </row>
    <row r="25" spans="1:31" x14ac:dyDescent="0.25">
      <c r="B25" t="s">
        <v>49</v>
      </c>
      <c r="D25" s="18">
        <v>0.19627873039036847</v>
      </c>
      <c r="E25" s="18">
        <v>0.46810207336523124</v>
      </c>
      <c r="F25" s="18">
        <v>0.55692979265187337</v>
      </c>
      <c r="G25" s="18">
        <v>0.16235741444866919</v>
      </c>
      <c r="H25" s="18">
        <v>0.5133163079168187</v>
      </c>
      <c r="I25" s="18">
        <v>0.55563662896753008</v>
      </c>
      <c r="N25" t="s">
        <v>50</v>
      </c>
      <c r="O25" s="18">
        <v>5.7028445320515209E-2</v>
      </c>
      <c r="P25" s="18">
        <v>0.11007038133124222</v>
      </c>
      <c r="Q25" s="18">
        <v>0.11624567874497045</v>
      </c>
      <c r="R25" s="18">
        <v>0.10315950842913058</v>
      </c>
      <c r="S25" s="18">
        <v>0.11743815824240912</v>
      </c>
      <c r="T25" s="18"/>
      <c r="U25" s="18">
        <v>0.41278732507524085</v>
      </c>
      <c r="V25" s="18">
        <v>0.30282390021965161</v>
      </c>
      <c r="W25" s="18">
        <v>0.27066018036861011</v>
      </c>
      <c r="X25" s="18">
        <v>0.34521001204419893</v>
      </c>
      <c r="Y25" s="18">
        <v>0.27950582615517722</v>
      </c>
      <c r="Z25" s="18"/>
      <c r="AA25" s="18">
        <v>0.27714054820648287</v>
      </c>
      <c r="AB25" s="18">
        <v>0.21323186576182201</v>
      </c>
      <c r="AC25" s="18">
        <v>0.18815785508138239</v>
      </c>
      <c r="AD25" s="18">
        <v>0.24072284036642122</v>
      </c>
      <c r="AE25" s="18">
        <v>0.19743340328549441</v>
      </c>
    </row>
    <row r="26" spans="1:31" x14ac:dyDescent="0.25">
      <c r="B26" t="s">
        <v>51</v>
      </c>
      <c r="D26" s="18">
        <v>8.4066127330284915E-2</v>
      </c>
      <c r="E26" s="18">
        <v>0.33134328358208953</v>
      </c>
      <c r="F26" s="18">
        <v>0.40578195750609541</v>
      </c>
      <c r="G26" s="18">
        <v>1.8839487565938208E-2</v>
      </c>
      <c r="H26" s="18">
        <v>0.32479276563677467</v>
      </c>
      <c r="I26" s="18">
        <v>0.35719668425018841</v>
      </c>
      <c r="N26" t="s">
        <v>20</v>
      </c>
      <c r="O26" s="18">
        <v>0.40625544340593572</v>
      </c>
      <c r="P26" s="18">
        <v>0.18146679880986474</v>
      </c>
      <c r="Q26" s="18">
        <v>0.12285642691295073</v>
      </c>
      <c r="R26" s="18">
        <v>0.29116056973203264</v>
      </c>
      <c r="S26" s="18">
        <v>0.13917727733831292</v>
      </c>
      <c r="T26" s="18"/>
      <c r="U26" s="18">
        <v>0.16190228762861616</v>
      </c>
      <c r="V26" s="18">
        <v>0.10113116391586455</v>
      </c>
      <c r="W26" s="18">
        <v>0.10975173077855921</v>
      </c>
      <c r="X26" s="18">
        <v>0.12643871738075077</v>
      </c>
      <c r="Y26" s="18">
        <v>0.10137616381985368</v>
      </c>
      <c r="Z26" s="18"/>
      <c r="AA26" s="18">
        <v>0.25507134084172189</v>
      </c>
      <c r="AB26" s="18">
        <v>0.13847124990299345</v>
      </c>
      <c r="AC26" s="18">
        <v>0.11675345595269486</v>
      </c>
      <c r="AD26" s="18">
        <v>0.19754503696553058</v>
      </c>
      <c r="AE26" s="18">
        <v>0.12051896394517993</v>
      </c>
    </row>
    <row r="27" spans="1:31" x14ac:dyDescent="0.25">
      <c r="B27" t="s">
        <v>52</v>
      </c>
      <c r="D27" s="18">
        <v>0.13914756446991405</v>
      </c>
      <c r="E27" s="18">
        <v>0.39745566692367001</v>
      </c>
      <c r="F27" s="18">
        <v>0.47971530249110322</v>
      </c>
      <c r="G27" s="18">
        <v>9.0272520817562457E-2</v>
      </c>
      <c r="H27" s="18">
        <v>0.40840272520817561</v>
      </c>
      <c r="I27" s="18">
        <v>0.44663133989401971</v>
      </c>
      <c r="N27" t="s">
        <v>53</v>
      </c>
      <c r="O27" s="18">
        <v>0.10838417353779643</v>
      </c>
      <c r="P27" s="18">
        <v>0.1521738856886565</v>
      </c>
      <c r="Q27" s="18">
        <v>8.5809035876013129E-2</v>
      </c>
      <c r="R27" s="18">
        <v>0.17485631724740439</v>
      </c>
      <c r="S27" s="18">
        <v>0.10330501955739393</v>
      </c>
      <c r="T27" s="18"/>
      <c r="U27" s="18">
        <v>0.11884325403334244</v>
      </c>
      <c r="V27" s="18">
        <v>8.6349589671818147E-2</v>
      </c>
      <c r="W27" s="18">
        <v>7.8309295955570263E-2</v>
      </c>
      <c r="X27" s="18">
        <v>0.10264300550825191</v>
      </c>
      <c r="Y27" s="18">
        <v>7.7619245294781342E-2</v>
      </c>
      <c r="Z27" s="18"/>
      <c r="AA27" s="18">
        <v>0.11485532670680641</v>
      </c>
      <c r="AB27" s="18">
        <v>0.11694479037638786</v>
      </c>
      <c r="AC27" s="18">
        <v>8.2316341770438617E-2</v>
      </c>
      <c r="AD27" s="18">
        <v>0.13381569297809112</v>
      </c>
      <c r="AE27" s="18">
        <v>9.0626736265472824E-2</v>
      </c>
    </row>
    <row r="28" spans="1:31" x14ac:dyDescent="0.25">
      <c r="B28" t="s">
        <v>28</v>
      </c>
      <c r="D28" s="18">
        <v>0.48867828970467658</v>
      </c>
      <c r="E28" s="18">
        <v>0.544185609780934</v>
      </c>
      <c r="F28" s="18">
        <v>0.64382554806571579</v>
      </c>
      <c r="G28" s="18">
        <v>0.50353356890459366</v>
      </c>
      <c r="H28" s="18">
        <v>0.58887600273538077</v>
      </c>
      <c r="I28" s="18">
        <v>0.70157397129737309</v>
      </c>
      <c r="N28" t="s">
        <v>54</v>
      </c>
      <c r="O28" s="18">
        <v>2.556678776278268E-3</v>
      </c>
      <c r="P28" s="18">
        <v>1.4433257971713034E-3</v>
      </c>
      <c r="Q28" s="18">
        <v>8.8315140898653321E-4</v>
      </c>
      <c r="R28" s="18">
        <v>1.8000204294338479E-3</v>
      </c>
      <c r="S28" s="18">
        <v>1.0843552632645746E-3</v>
      </c>
      <c r="T28" s="18"/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/>
      <c r="AA28" s="18">
        <v>9.7483226765838896E-4</v>
      </c>
      <c r="AB28" s="18">
        <v>6.7085931971445532E-4</v>
      </c>
      <c r="AC28" s="18">
        <v>4.7186011712598052E-4</v>
      </c>
      <c r="AD28" s="18">
        <v>7.7702397154629692E-4</v>
      </c>
      <c r="AE28" s="18">
        <v>5.4912657690315962E-4</v>
      </c>
    </row>
    <row r="29" spans="1:31" x14ac:dyDescent="0.25">
      <c r="B29" t="s">
        <v>55</v>
      </c>
      <c r="D29" s="18">
        <v>0.65669848158025557</v>
      </c>
      <c r="E29" s="18">
        <v>0.91653018151866961</v>
      </c>
      <c r="F29" s="18">
        <v>0.92161867232132366</v>
      </c>
      <c r="G29" s="18">
        <v>0.48401987351283915</v>
      </c>
      <c r="H29" s="18">
        <v>0.45936215374866785</v>
      </c>
      <c r="I29" s="18">
        <v>0.19772565202344833</v>
      </c>
      <c r="N29" t="s">
        <v>28</v>
      </c>
      <c r="O29" s="18">
        <v>0.36014473336493685</v>
      </c>
      <c r="P29" s="18">
        <v>8.1027428804796756E-2</v>
      </c>
      <c r="Q29" s="18">
        <v>3.4914484127521864E-2</v>
      </c>
      <c r="R29" s="18">
        <v>0.14295050603730558</v>
      </c>
      <c r="S29" s="18">
        <v>4.8131385570862398E-2</v>
      </c>
      <c r="T29" s="18"/>
      <c r="U29" s="18">
        <v>7.2993168724223137E-2</v>
      </c>
      <c r="V29" s="18">
        <v>5.8070649714225361E-2</v>
      </c>
      <c r="W29" s="18">
        <v>4.6939603635447635E-2</v>
      </c>
      <c r="X29" s="18">
        <v>6.3340022971838508E-2</v>
      </c>
      <c r="Y29" s="18">
        <v>5.1540089495079607E-2</v>
      </c>
      <c r="Z29" s="18"/>
      <c r="AA29" s="18">
        <v>0.18248076392687304</v>
      </c>
      <c r="AB29" s="18">
        <v>6.8740984321781676E-2</v>
      </c>
      <c r="AC29" s="18">
        <v>4.0514686863843088E-2</v>
      </c>
      <c r="AD29" s="18">
        <v>9.7705885001362666E-2</v>
      </c>
      <c r="AE29" s="18">
        <v>4.9813893311048123E-2</v>
      </c>
    </row>
    <row r="30" spans="1:31" x14ac:dyDescent="0.25">
      <c r="B30" s="25" t="s">
        <v>68</v>
      </c>
      <c r="C30" s="26">
        <v>-1.8194450157693609E-2</v>
      </c>
      <c r="N30" t="s">
        <v>55</v>
      </c>
      <c r="O30" s="18">
        <v>6.3738457249879962E-2</v>
      </c>
      <c r="P30" s="18">
        <v>0.45726285688399981</v>
      </c>
      <c r="Q30" s="18">
        <v>0.62974441131595282</v>
      </c>
      <c r="R30" s="18">
        <v>0.27526090405904285</v>
      </c>
      <c r="S30" s="18">
        <v>0.57859073759379553</v>
      </c>
      <c r="T30" s="18"/>
      <c r="U30" s="18">
        <v>0.11065008542094583</v>
      </c>
      <c r="V30" s="18">
        <v>0.3403834818262455</v>
      </c>
      <c r="W30" s="18">
        <v>0.39520259635175092</v>
      </c>
      <c r="X30" s="18">
        <v>0.24900776033030678</v>
      </c>
      <c r="Y30" s="18">
        <v>0.3834597263625884</v>
      </c>
      <c r="Z30" s="18"/>
      <c r="AA30" s="18">
        <v>9.2763220127638435E-2</v>
      </c>
      <c r="AB30" s="18">
        <v>0.3947091359464493</v>
      </c>
      <c r="AC30" s="18">
        <v>0.52051624829615495</v>
      </c>
      <c r="AD30" s="18">
        <v>0.26034058837609431</v>
      </c>
      <c r="AE30" s="18">
        <v>0.48227570289269045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8.1632653061224456E-2</v>
      </c>
      <c r="E32" s="18">
        <v>0.45884161850352995</v>
      </c>
      <c r="F32" s="18">
        <v>0.51185350429850107</v>
      </c>
      <c r="G32" s="18">
        <v>0.10831370937503337</v>
      </c>
      <c r="H32" s="18">
        <v>0.51189957638863881</v>
      </c>
      <c r="I32" s="18">
        <v>0.5909992439205608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0.77916343341491079</v>
      </c>
      <c r="F33" s="18">
        <v>0.82882403680276007</v>
      </c>
      <c r="G33" s="18">
        <v>0.13698630136986301</v>
      </c>
      <c r="H33" s="18">
        <v>0.59046077210460768</v>
      </c>
      <c r="I33" s="18">
        <v>0.63753424657534219</v>
      </c>
      <c r="N33" t="s">
        <v>57</v>
      </c>
      <c r="O33" s="11">
        <v>74879.904237691298</v>
      </c>
      <c r="P33" s="11">
        <v>19503.211815829767</v>
      </c>
      <c r="Q33" s="11">
        <v>17444.254057529994</v>
      </c>
      <c r="R33" s="11">
        <v>29081.406627552977</v>
      </c>
      <c r="S33" s="11">
        <v>18068.495121391636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15146140.1</v>
      </c>
      <c r="D38" s="19">
        <v>15455245</v>
      </c>
      <c r="E38" s="30">
        <v>17434258.400000002</v>
      </c>
      <c r="F38" s="19">
        <v>18803129.800000001</v>
      </c>
      <c r="G38" s="30">
        <v>15336358.5</v>
      </c>
      <c r="H38" s="19">
        <v>14685009.959999999</v>
      </c>
      <c r="I38" s="30">
        <v>15476422.220000001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38"/>
  <sheetViews>
    <sheetView topLeftCell="R4" workbookViewId="0">
      <selection activeCell="X16" sqref="X16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10.5703125" bestFit="1" customWidth="1"/>
    <col min="8" max="9" width="9.5703125" bestFit="1" customWidth="1"/>
    <col min="10" max="10" width="10.5703125" bestFit="1" customWidth="1"/>
    <col min="11" max="11" width="11.5703125" bestFit="1" customWidth="1"/>
    <col min="14" max="14" width="28.85546875" bestFit="1" customWidth="1"/>
    <col min="15" max="15" width="14.28515625" bestFit="1" customWidth="1"/>
    <col min="16" max="17" width="15.28515625" bestFit="1" customWidth="1"/>
    <col min="18" max="18" width="18" bestFit="1" customWidth="1"/>
    <col min="19" max="19" width="16.28515625" bestFit="1" customWidth="1"/>
    <col min="20" max="20" width="1.7109375" customWidth="1"/>
    <col min="21" max="21" width="12.85546875" bestFit="1" customWidth="1"/>
    <col min="22" max="23" width="13.7109375" bestFit="1" customWidth="1"/>
    <col min="24" max="25" width="15.28515625" bestFit="1" customWidth="1"/>
    <col min="26" max="26" width="1.5703125" customWidth="1"/>
    <col min="27" max="27" width="14.28515625" bestFit="1" customWidth="1"/>
    <col min="28" max="29" width="15.28515625" bestFit="1" customWidth="1"/>
    <col min="30" max="31" width="16.28515625" bestFit="1" customWidth="1"/>
  </cols>
  <sheetData>
    <row r="1" spans="1:31" x14ac:dyDescent="0.25">
      <c r="A1" t="s">
        <v>83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774680</v>
      </c>
      <c r="D4" s="6">
        <v>893454</v>
      </c>
      <c r="E4" s="6">
        <v>1209020</v>
      </c>
      <c r="F4" s="6">
        <v>1544814</v>
      </c>
      <c r="G4" s="6">
        <v>741897</v>
      </c>
      <c r="H4" s="6">
        <v>592673</v>
      </c>
      <c r="I4" s="6">
        <v>712237</v>
      </c>
      <c r="J4" s="6">
        <v>4229712</v>
      </c>
      <c r="K4" s="6">
        <v>7198076</v>
      </c>
      <c r="M4" t="s">
        <v>13</v>
      </c>
    </row>
    <row r="5" spans="1:31" x14ac:dyDescent="0.25">
      <c r="B5" t="s">
        <v>15</v>
      </c>
      <c r="C5" s="27">
        <v>4.54</v>
      </c>
      <c r="D5" s="7">
        <v>4.54</v>
      </c>
      <c r="E5" s="7">
        <v>4.54</v>
      </c>
      <c r="F5" s="7">
        <v>4.54</v>
      </c>
      <c r="G5" s="7">
        <v>3.77</v>
      </c>
      <c r="H5" s="7">
        <v>2.2200000000000002</v>
      </c>
      <c r="I5" s="7">
        <v>2.2200000000000002</v>
      </c>
      <c r="J5" s="6"/>
      <c r="K5" s="6"/>
      <c r="N5" t="s">
        <v>16</v>
      </c>
      <c r="O5" s="8">
        <v>3376919.4775181832</v>
      </c>
      <c r="P5" s="8">
        <v>13694008.167409742</v>
      </c>
      <c r="Q5" s="8">
        <v>20539304.484505255</v>
      </c>
      <c r="R5" s="8">
        <v>88976155.173086286</v>
      </c>
      <c r="S5" s="8">
        <v>175053802.69266975</v>
      </c>
      <c r="T5" s="15"/>
      <c r="U5" s="8">
        <v>5847719.3443460008</v>
      </c>
      <c r="V5" s="8">
        <v>9735088.4349880088</v>
      </c>
      <c r="W5" s="8">
        <v>16641030.969984267</v>
      </c>
      <c r="X5" s="8">
        <v>78170666.016680986</v>
      </c>
      <c r="Y5" s="8">
        <v>130574241.7831292</v>
      </c>
      <c r="Z5" s="15"/>
      <c r="AA5" s="15">
        <v>9224638.821864184</v>
      </c>
      <c r="AB5" s="15">
        <v>23429096.602397751</v>
      </c>
      <c r="AC5" s="15">
        <v>37180335.454489522</v>
      </c>
      <c r="AD5" s="15">
        <v>167146821.18976727</v>
      </c>
      <c r="AE5" s="15">
        <v>305628044.47579896</v>
      </c>
    </row>
    <row r="6" spans="1:31" x14ac:dyDescent="0.25">
      <c r="B6" t="s">
        <v>17</v>
      </c>
      <c r="C6" s="23">
        <v>1859</v>
      </c>
      <c r="D6" s="6">
        <v>2144</v>
      </c>
      <c r="E6" s="6">
        <v>2902</v>
      </c>
      <c r="F6" s="6">
        <v>3708</v>
      </c>
      <c r="G6" s="6">
        <v>1381</v>
      </c>
      <c r="H6" s="6">
        <v>1010</v>
      </c>
      <c r="I6" s="6">
        <v>755</v>
      </c>
      <c r="J6" s="6">
        <v>14211</v>
      </c>
      <c r="K6" s="6">
        <v>23501</v>
      </c>
      <c r="N6" t="s">
        <v>18</v>
      </c>
      <c r="O6" s="8">
        <v>5220410.7558272593</v>
      </c>
      <c r="P6" s="8">
        <v>10590693.179457271</v>
      </c>
      <c r="Q6" s="8">
        <v>36991963.714017019</v>
      </c>
      <c r="R6" s="8">
        <v>71443698.635734901</v>
      </c>
      <c r="S6" s="8">
        <v>229705454.02171889</v>
      </c>
      <c r="T6" s="8"/>
      <c r="U6" s="8">
        <v>8733250.6971898116</v>
      </c>
      <c r="V6" s="8">
        <v>14807153.349030612</v>
      </c>
      <c r="W6" s="8">
        <v>24473137.150097545</v>
      </c>
      <c r="X6" s="8">
        <v>118176710.2915494</v>
      </c>
      <c r="Y6" s="8">
        <v>195284193.18533394</v>
      </c>
      <c r="Z6" s="8"/>
      <c r="AA6" s="8">
        <v>13953661.453017071</v>
      </c>
      <c r="AB6" s="8">
        <v>25397846.528487884</v>
      </c>
      <c r="AC6" s="8">
        <v>61465100.86411456</v>
      </c>
      <c r="AD6" s="8">
        <v>189620408.9272843</v>
      </c>
      <c r="AE6" s="8">
        <v>424989647.20705283</v>
      </c>
    </row>
    <row r="7" spans="1:31" x14ac:dyDescent="0.25">
      <c r="B7" t="s">
        <v>19</v>
      </c>
      <c r="C7" s="28">
        <v>15068.90275444631</v>
      </c>
      <c r="D7" s="9">
        <v>17379.19033144015</v>
      </c>
      <c r="E7" s="9">
        <v>23517.587659653895</v>
      </c>
      <c r="F7" s="9">
        <v>30049.299922672853</v>
      </c>
      <c r="G7" s="9">
        <v>11931.406870913986</v>
      </c>
      <c r="H7" s="9">
        <v>9095.1378028457893</v>
      </c>
      <c r="I7" s="9">
        <v>8767.8400205101916</v>
      </c>
      <c r="J7" s="9">
        <v>106518.27522850856</v>
      </c>
      <c r="K7" s="9">
        <v>174773.54531681901</v>
      </c>
      <c r="N7" t="s">
        <v>20</v>
      </c>
      <c r="O7" s="8">
        <v>16158519.279276922</v>
      </c>
      <c r="P7" s="8">
        <v>5437500.8238403052</v>
      </c>
      <c r="Q7" s="8">
        <v>5346738.2648545653</v>
      </c>
      <c r="R7" s="8">
        <v>103676637.95560193</v>
      </c>
      <c r="S7" s="8">
        <v>64456488.548584104</v>
      </c>
      <c r="T7" s="8"/>
      <c r="U7" s="8">
        <v>22191503.8550651</v>
      </c>
      <c r="V7" s="8">
        <v>37625512.161867261</v>
      </c>
      <c r="W7" s="8">
        <v>62187125.196560547</v>
      </c>
      <c r="X7" s="8">
        <v>300291309.09997374</v>
      </c>
      <c r="Y7" s="8">
        <v>496224101.35845184</v>
      </c>
      <c r="Z7" s="8"/>
      <c r="AA7" s="8">
        <v>38350023.134342022</v>
      </c>
      <c r="AB7" s="8">
        <v>43063012.985707566</v>
      </c>
      <c r="AC7" s="8">
        <v>67533863.461415112</v>
      </c>
      <c r="AD7" s="8">
        <v>403967947.05557567</v>
      </c>
      <c r="AE7" s="8">
        <v>560680589.90703595</v>
      </c>
    </row>
    <row r="8" spans="1:31" x14ac:dyDescent="0.25">
      <c r="B8" t="s">
        <v>21</v>
      </c>
      <c r="C8" s="23">
        <v>17298</v>
      </c>
      <c r="D8" s="6">
        <v>19951</v>
      </c>
      <c r="E8" s="6">
        <v>26998</v>
      </c>
      <c r="F8" s="6">
        <v>34496</v>
      </c>
      <c r="G8" s="6">
        <v>12732</v>
      </c>
      <c r="H8" s="6">
        <v>7439</v>
      </c>
      <c r="I8" s="6">
        <v>4309</v>
      </c>
      <c r="J8" s="6">
        <v>143719</v>
      </c>
      <c r="K8" s="6">
        <v>246794</v>
      </c>
      <c r="N8" t="s">
        <v>22</v>
      </c>
      <c r="O8" s="8">
        <v>3080934.1826299038</v>
      </c>
      <c r="P8" s="8">
        <v>7882907.8300180733</v>
      </c>
      <c r="Q8" s="8">
        <v>6095536.2298274338</v>
      </c>
      <c r="R8" s="8">
        <v>72906174.589190543</v>
      </c>
      <c r="S8" s="8">
        <v>71032752.783803374</v>
      </c>
      <c r="T8" s="8"/>
      <c r="U8" s="8">
        <v>10687715.676364744</v>
      </c>
      <c r="V8" s="8">
        <v>18431077.909500666</v>
      </c>
      <c r="W8" s="8">
        <v>30531396.039505564</v>
      </c>
      <c r="X8" s="8">
        <v>145916782.34216255</v>
      </c>
      <c r="Y8" s="8">
        <v>244066194.57029131</v>
      </c>
      <c r="Z8" s="8"/>
      <c r="AA8" s="8">
        <v>13768649.858994648</v>
      </c>
      <c r="AB8" s="8">
        <v>26313985.739518739</v>
      </c>
      <c r="AC8" s="8">
        <v>36626932.269332998</v>
      </c>
      <c r="AD8" s="8">
        <v>218822956.93135309</v>
      </c>
      <c r="AE8" s="8">
        <v>315098947.35409468</v>
      </c>
    </row>
    <row r="9" spans="1:31" x14ac:dyDescent="0.25">
      <c r="B9" t="s">
        <v>23</v>
      </c>
      <c r="C9" s="23">
        <v>29681</v>
      </c>
      <c r="D9" s="6">
        <v>33835</v>
      </c>
      <c r="E9" s="6">
        <v>46381</v>
      </c>
      <c r="F9" s="6">
        <v>59347</v>
      </c>
      <c r="G9" s="6">
        <v>19396</v>
      </c>
      <c r="H9" s="6">
        <v>11260</v>
      </c>
      <c r="I9" s="6">
        <v>12424</v>
      </c>
      <c r="J9" s="6">
        <v>262616</v>
      </c>
      <c r="K9" s="6">
        <v>415372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46979</v>
      </c>
      <c r="D10" s="6">
        <v>53786</v>
      </c>
      <c r="E10" s="6">
        <v>73379</v>
      </c>
      <c r="F10" s="6">
        <v>93843</v>
      </c>
      <c r="G10" s="6">
        <v>32128</v>
      </c>
      <c r="H10" s="6">
        <v>18699</v>
      </c>
      <c r="I10" s="6">
        <v>16733</v>
      </c>
      <c r="J10" s="6">
        <v>406335</v>
      </c>
      <c r="K10" s="6">
        <v>662166</v>
      </c>
      <c r="N10" t="s">
        <v>26</v>
      </c>
      <c r="O10" s="8">
        <v>23992277.590322964</v>
      </c>
      <c r="P10" s="8">
        <v>24275112.992829494</v>
      </c>
      <c r="Q10" s="8">
        <v>35415119.598111227</v>
      </c>
      <c r="R10" s="8">
        <v>246697765.57210732</v>
      </c>
      <c r="S10" s="8">
        <v>295749731.80999142</v>
      </c>
      <c r="T10" s="8"/>
      <c r="U10" s="20">
        <v>1884536.1942339914</v>
      </c>
      <c r="V10" s="20">
        <v>4586104.549363425</v>
      </c>
      <c r="W10" s="20">
        <v>9339706.3415909614</v>
      </c>
      <c r="X10" s="20">
        <v>32273633.841271646</v>
      </c>
      <c r="Y10" s="20">
        <v>68696610.780181184</v>
      </c>
      <c r="Z10" s="20">
        <v>0</v>
      </c>
      <c r="AA10" s="20">
        <v>25876813.784556955</v>
      </c>
      <c r="AB10" s="20">
        <v>28861217.542192917</v>
      </c>
      <c r="AC10" s="20">
        <v>44754825.93970219</v>
      </c>
      <c r="AD10" s="20">
        <v>278971399.41337895</v>
      </c>
      <c r="AE10" s="20">
        <v>364446342.59017259</v>
      </c>
    </row>
    <row r="11" spans="1:31" x14ac:dyDescent="0.25">
      <c r="B11" t="s">
        <v>62</v>
      </c>
      <c r="C11" s="28">
        <v>60.643104249496574</v>
      </c>
      <c r="D11" s="6">
        <v>60.20007745222474</v>
      </c>
      <c r="E11" s="6">
        <v>60.692957932871252</v>
      </c>
      <c r="F11" s="6">
        <v>60.747119070645397</v>
      </c>
      <c r="G11" s="6">
        <v>43.305202743777102</v>
      </c>
      <c r="H11" s="6">
        <v>31.550281521176096</v>
      </c>
      <c r="I11" s="6">
        <v>23.493584298484915</v>
      </c>
      <c r="N11" t="s">
        <v>27</v>
      </c>
      <c r="O11" s="8">
        <v>16777661.465821702</v>
      </c>
      <c r="P11" s="8">
        <v>16541755.359319823</v>
      </c>
      <c r="Q11" s="8">
        <v>24102785.14329683</v>
      </c>
      <c r="R11" s="8">
        <v>169168524.51280311</v>
      </c>
      <c r="S11" s="8">
        <v>203148823.00472903</v>
      </c>
      <c r="T11" s="8"/>
      <c r="U11" s="20">
        <v>4961846.1038027285</v>
      </c>
      <c r="V11" s="20">
        <v>9136520.9089493398</v>
      </c>
      <c r="W11" s="20">
        <v>16259506.99260853</v>
      </c>
      <c r="X11" s="20">
        <v>70567652.4944444</v>
      </c>
      <c r="Y11" s="20">
        <v>125863334.16078067</v>
      </c>
      <c r="Z11" s="20">
        <v>0</v>
      </c>
      <c r="AA11" s="20">
        <v>21739507.569624431</v>
      </c>
      <c r="AB11" s="20">
        <v>25678276.268269163</v>
      </c>
      <c r="AC11" s="20">
        <v>40362292.135905363</v>
      </c>
      <c r="AD11" s="20">
        <v>239736177.00724751</v>
      </c>
      <c r="AE11" s="20">
        <v>329012157.1655097</v>
      </c>
    </row>
    <row r="12" spans="1:31" x14ac:dyDescent="0.25">
      <c r="B12" t="s">
        <v>63</v>
      </c>
      <c r="C12" s="23">
        <v>240</v>
      </c>
      <c r="D12">
        <v>240</v>
      </c>
      <c r="E12">
        <v>240</v>
      </c>
      <c r="F12">
        <v>240</v>
      </c>
      <c r="G12" s="9">
        <v>186.13</v>
      </c>
      <c r="H12" s="30">
        <v>170.44</v>
      </c>
      <c r="I12" s="30">
        <v>106.06</v>
      </c>
      <c r="N12" t="s">
        <v>30</v>
      </c>
      <c r="O12" s="8">
        <v>29004892.211536974</v>
      </c>
      <c r="P12" s="8">
        <v>20929597.105797533</v>
      </c>
      <c r="Q12" s="8">
        <v>26377817.046497956</v>
      </c>
      <c r="R12" s="8">
        <v>222920326.63320762</v>
      </c>
      <c r="S12" s="8">
        <v>229567319.88282269</v>
      </c>
      <c r="T12" s="8"/>
      <c r="U12" s="20">
        <v>5208024.2700987086</v>
      </c>
      <c r="V12" s="20">
        <v>6525406.8822332239</v>
      </c>
      <c r="W12" s="20">
        <v>8440783.1961180475</v>
      </c>
      <c r="X12" s="20">
        <v>58969023.462275967</v>
      </c>
      <c r="Y12" s="20">
        <v>75109101.200354829</v>
      </c>
      <c r="Z12" s="20">
        <v>0</v>
      </c>
      <c r="AA12" s="20">
        <v>34212916.481635682</v>
      </c>
      <c r="AB12" s="20">
        <v>27455003.988030758</v>
      </c>
      <c r="AC12" s="20">
        <v>34818600.242616005</v>
      </c>
      <c r="AD12" s="20">
        <v>281889350.0954836</v>
      </c>
      <c r="AE12" s="20">
        <v>304676421.08317751</v>
      </c>
    </row>
    <row r="13" spans="1:31" x14ac:dyDescent="0.25">
      <c r="A13" t="s">
        <v>28</v>
      </c>
      <c r="B13" t="s">
        <v>29</v>
      </c>
      <c r="C13" s="23">
        <v>50444</v>
      </c>
      <c r="D13" s="6">
        <v>52153.692434337019</v>
      </c>
      <c r="E13" s="6">
        <v>56685.753347092235</v>
      </c>
      <c r="F13" s="6">
        <v>61611.642101333142</v>
      </c>
      <c r="G13" s="6">
        <v>47896.248153982975</v>
      </c>
      <c r="H13" s="6">
        <v>30675.970535220527</v>
      </c>
      <c r="I13" s="6">
        <v>30075.50718618069</v>
      </c>
      <c r="J13" s="6">
        <v>197622.56844054334</v>
      </c>
      <c r="K13" s="6">
        <v>297857.29363936716</v>
      </c>
      <c r="N13" t="s">
        <v>58</v>
      </c>
      <c r="O13" s="8">
        <v>1954680.1612149933</v>
      </c>
      <c r="P13" s="8">
        <v>7159293.6169879129</v>
      </c>
      <c r="Q13" s="8">
        <v>16366125.029794093</v>
      </c>
      <c r="R13" s="8">
        <v>43984678.802146308</v>
      </c>
      <c r="S13" s="8">
        <v>116194177.13179198</v>
      </c>
      <c r="T13" s="8"/>
      <c r="U13" s="20">
        <v>51199.720296905238</v>
      </c>
      <c r="V13" s="20">
        <v>96885.879725040111</v>
      </c>
      <c r="W13" s="20">
        <v>171973.50798823524</v>
      </c>
      <c r="X13" s="20">
        <v>736030.02832233952</v>
      </c>
      <c r="Y13" s="20">
        <v>1341720.8944704754</v>
      </c>
      <c r="Z13" s="20">
        <v>0</v>
      </c>
      <c r="AA13" s="20">
        <v>2005879.8815118985</v>
      </c>
      <c r="AB13" s="20">
        <v>7256179.4967129529</v>
      </c>
      <c r="AC13" s="20">
        <v>16538098.537782328</v>
      </c>
      <c r="AD13" s="20">
        <v>44720708.830468647</v>
      </c>
      <c r="AE13" s="20">
        <v>117535898.02626245</v>
      </c>
    </row>
    <row r="14" spans="1:31" x14ac:dyDescent="0.25">
      <c r="B14" t="s">
        <v>31</v>
      </c>
      <c r="C14" s="28">
        <v>11642</v>
      </c>
      <c r="D14" s="6">
        <v>12036.580907948448</v>
      </c>
      <c r="E14" s="6">
        <v>13082.537873024494</v>
      </c>
      <c r="F14" s="6">
        <v>14219.386593920388</v>
      </c>
      <c r="G14" s="6">
        <v>9690.631543745274</v>
      </c>
      <c r="H14" s="6">
        <v>4023.5443942461347</v>
      </c>
      <c r="I14" s="6">
        <v>1804.5304311708414</v>
      </c>
      <c r="J14" s="6">
        <v>68328.969227795751</v>
      </c>
      <c r="K14" s="6">
        <v>109776.25197587378</v>
      </c>
      <c r="N14" t="s">
        <v>35</v>
      </c>
      <c r="O14" s="8">
        <v>1892399.4291085205</v>
      </c>
      <c r="P14" s="8">
        <v>7825728.3100880235</v>
      </c>
      <c r="Q14" s="8">
        <v>17866592.04375368</v>
      </c>
      <c r="R14" s="8">
        <v>45334739.80368387</v>
      </c>
      <c r="S14" s="8">
        <v>126919753.82496227</v>
      </c>
      <c r="T14" s="8"/>
      <c r="U14" s="20">
        <v>47615.739876121872</v>
      </c>
      <c r="V14" s="20">
        <v>90103.868144287306</v>
      </c>
      <c r="W14" s="20">
        <v>159935.36242905879</v>
      </c>
      <c r="X14" s="20">
        <v>684507.92633977579</v>
      </c>
      <c r="Y14" s="20">
        <v>1247800.4318575421</v>
      </c>
      <c r="Z14" s="20">
        <v>0</v>
      </c>
      <c r="AA14" s="20">
        <v>1940015.1689846425</v>
      </c>
      <c r="AB14" s="20">
        <v>7915832.1782323113</v>
      </c>
      <c r="AC14" s="20">
        <v>18026527.40618274</v>
      </c>
      <c r="AD14" s="20">
        <v>46019247.730023645</v>
      </c>
      <c r="AE14" s="20">
        <v>128167554.25681981</v>
      </c>
    </row>
    <row r="15" spans="1:31" x14ac:dyDescent="0.25">
      <c r="A15" t="s">
        <v>33</v>
      </c>
      <c r="B15" t="s">
        <v>34</v>
      </c>
      <c r="C15" s="28">
        <v>3161</v>
      </c>
      <c r="D15" s="20">
        <v>3877</v>
      </c>
      <c r="E15" s="20">
        <v>5278</v>
      </c>
      <c r="F15" s="20">
        <v>6960</v>
      </c>
      <c r="G15" s="20">
        <v>1938.5</v>
      </c>
      <c r="H15" s="20">
        <v>919.90636363636372</v>
      </c>
      <c r="I15" s="20">
        <v>814.1700000000003</v>
      </c>
      <c r="J15" s="20">
        <v>31482.968181818182</v>
      </c>
      <c r="K15" s="20">
        <v>52519.618181818187</v>
      </c>
      <c r="M15" t="s">
        <v>37</v>
      </c>
      <c r="O15" s="8">
        <v>465846601.81892884</v>
      </c>
      <c r="P15" s="8">
        <v>388587420.41083807</v>
      </c>
      <c r="Q15" s="8">
        <v>464575682.41446751</v>
      </c>
      <c r="R15" s="8">
        <v>3924662514.5018978</v>
      </c>
      <c r="S15" s="8">
        <v>4291088255.3743491</v>
      </c>
      <c r="T15" s="8"/>
      <c r="U15" s="10"/>
      <c r="V15" s="10"/>
      <c r="W15" s="10"/>
      <c r="X15" s="10"/>
      <c r="Y15" s="10"/>
      <c r="Z15" s="10"/>
      <c r="AA15" s="10">
        <v>465846601.81892884</v>
      </c>
      <c r="AB15" s="10">
        <v>388587420.41083807</v>
      </c>
      <c r="AC15" s="10">
        <v>464575682.41446751</v>
      </c>
      <c r="AD15" s="10">
        <v>3924662514.5018978</v>
      </c>
      <c r="AE15" s="10">
        <v>4291088255.3743491</v>
      </c>
    </row>
    <row r="16" spans="1:31" x14ac:dyDescent="0.25">
      <c r="B16" t="s">
        <v>36</v>
      </c>
      <c r="C16" s="28">
        <v>2069</v>
      </c>
      <c r="D16" s="20">
        <v>2440</v>
      </c>
      <c r="E16" s="20">
        <v>3688</v>
      </c>
      <c r="F16" s="20">
        <v>5144</v>
      </c>
      <c r="G16" s="20">
        <v>566.65506681514478</v>
      </c>
      <c r="H16" s="20">
        <v>239.62495132919679</v>
      </c>
      <c r="I16" s="20">
        <v>282.43652763819108</v>
      </c>
      <c r="J16" s="20">
        <v>26608.599909278291</v>
      </c>
      <c r="K16" s="20">
        <v>41549.692605163058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13656</v>
      </c>
      <c r="D17" s="20">
        <v>14418.509873746918</v>
      </c>
      <c r="E17" s="20">
        <v>16703.264910949052</v>
      </c>
      <c r="F17" s="20">
        <v>19285.712736239286</v>
      </c>
      <c r="G17" s="20">
        <v>10216.140759522506</v>
      </c>
      <c r="H17" s="20">
        <v>4246.0681630206936</v>
      </c>
      <c r="I17" s="20">
        <v>2078.5953460357487</v>
      </c>
      <c r="J17" s="20">
        <v>94556.738686885219</v>
      </c>
      <c r="K17" s="20">
        <v>150718.91905759164</v>
      </c>
      <c r="M17" t="s">
        <v>40</v>
      </c>
      <c r="O17" s="8">
        <v>101458694.55325742</v>
      </c>
      <c r="P17" s="8">
        <v>114336597.38574818</v>
      </c>
      <c r="Q17" s="8">
        <v>189101981.55465806</v>
      </c>
      <c r="R17" s="8">
        <v>1065108701.6775618</v>
      </c>
      <c r="S17" s="8">
        <v>1511828303.7010736</v>
      </c>
      <c r="T17" s="8"/>
      <c r="U17" s="8">
        <v>59613411.60127411</v>
      </c>
      <c r="V17" s="8">
        <v>101033853.94380186</v>
      </c>
      <c r="W17" s="8">
        <v>168204594.75688276</v>
      </c>
      <c r="X17" s="8">
        <v>805786315.50302076</v>
      </c>
      <c r="Y17" s="8">
        <v>1338407298.364851</v>
      </c>
      <c r="Z17" s="8"/>
      <c r="AA17" s="8">
        <v>161072106.15453154</v>
      </c>
      <c r="AB17" s="8">
        <v>215370451.32955003</v>
      </c>
      <c r="AC17" s="8">
        <v>357306576.31154084</v>
      </c>
      <c r="AD17" s="8">
        <v>1870895017.1805825</v>
      </c>
      <c r="AE17" s="8">
        <v>2850235602.0659242</v>
      </c>
    </row>
    <row r="18" spans="1:31" x14ac:dyDescent="0.25">
      <c r="A18" t="s">
        <v>41</v>
      </c>
      <c r="C18" s="28">
        <v>77562.902754446317</v>
      </c>
      <c r="D18" s="6">
        <v>87727.70020518708</v>
      </c>
      <c r="E18" s="6">
        <v>116501.85257060293</v>
      </c>
      <c r="F18" s="6">
        <v>146886.01265891214</v>
      </c>
      <c r="G18" s="6">
        <v>55656.547630436486</v>
      </c>
      <c r="H18" s="6">
        <v>33050.205965866488</v>
      </c>
      <c r="I18" s="6">
        <v>28334.435366545942</v>
      </c>
      <c r="J18" s="6">
        <v>621621.01391539373</v>
      </c>
      <c r="K18" s="6">
        <v>1011159.4643744107</v>
      </c>
      <c r="N18" t="s">
        <v>42</v>
      </c>
      <c r="O18" s="13">
        <v>24885141</v>
      </c>
      <c r="P18" s="13">
        <v>29936868</v>
      </c>
      <c r="Q18" s="13">
        <v>34961137</v>
      </c>
      <c r="R18" s="13">
        <v>278194955</v>
      </c>
      <c r="S18" s="13">
        <v>326340902</v>
      </c>
      <c r="U18" s="13">
        <v>25179692</v>
      </c>
      <c r="V18" s="13">
        <v>34030119</v>
      </c>
      <c r="W18" s="13">
        <v>45531299</v>
      </c>
      <c r="X18" s="13">
        <v>298218725</v>
      </c>
      <c r="Y18" s="13">
        <v>401310227</v>
      </c>
      <c r="Z18" s="14"/>
      <c r="AA18" s="13">
        <v>24885141</v>
      </c>
      <c r="AB18" s="13">
        <v>29936868</v>
      </c>
      <c r="AC18" s="13">
        <v>34961137</v>
      </c>
      <c r="AD18" s="13">
        <v>278194955</v>
      </c>
      <c r="AE18" s="13">
        <v>326340902</v>
      </c>
    </row>
    <row r="19" spans="1:31" x14ac:dyDescent="0.25">
      <c r="N19" t="s">
        <v>43</v>
      </c>
      <c r="O19" s="15">
        <v>4.0770793524238993</v>
      </c>
      <c r="P19" s="15">
        <v>3.8192571576207697</v>
      </c>
      <c r="Q19" s="15">
        <v>5.4089196685639269</v>
      </c>
      <c r="R19" s="15">
        <v>3.8286413270059545</v>
      </c>
      <c r="S19" s="15">
        <v>4.6326657015278876</v>
      </c>
      <c r="T19" s="15"/>
      <c r="U19" s="15">
        <v>2.3675194915519264</v>
      </c>
      <c r="V19" s="15">
        <v>2.9689538829941164</v>
      </c>
      <c r="W19" s="15">
        <v>3.6942630333670636</v>
      </c>
      <c r="X19" s="15">
        <v>2.7019977216488358</v>
      </c>
      <c r="Y19" s="15">
        <v>3.3350939206561785</v>
      </c>
      <c r="Z19" s="15"/>
      <c r="AA19" s="15">
        <v>6.4726218008783452</v>
      </c>
      <c r="AB19" s="15">
        <v>7.1941544228858554</v>
      </c>
      <c r="AC19" s="15">
        <v>10.220107438483504</v>
      </c>
      <c r="AD19" s="15">
        <v>6.7251220180487552</v>
      </c>
      <c r="AE19" s="15">
        <v>8.7339208312475769</v>
      </c>
    </row>
    <row r="20" spans="1:31" x14ac:dyDescent="0.25">
      <c r="M20" t="s">
        <v>44</v>
      </c>
      <c r="O20" s="8">
        <v>567305296.3721863</v>
      </c>
      <c r="P20" s="8">
        <v>502924017.79658628</v>
      </c>
      <c r="Q20" s="8">
        <v>653677663.96912551</v>
      </c>
      <c r="R20" s="8">
        <v>4989771216.1794596</v>
      </c>
      <c r="S20" s="8">
        <v>5802916559.0754223</v>
      </c>
      <c r="T20" s="8"/>
      <c r="U20" s="8">
        <v>59613411.60127411</v>
      </c>
      <c r="V20" s="8">
        <v>101033853.94380186</v>
      </c>
      <c r="W20" s="8">
        <v>168204594.75688276</v>
      </c>
      <c r="X20" s="8">
        <v>805786315.50302076</v>
      </c>
      <c r="Y20" s="8">
        <v>1338407298.364851</v>
      </c>
      <c r="Z20" s="8"/>
      <c r="AA20" s="8">
        <v>626918707.97346044</v>
      </c>
      <c r="AB20" s="8">
        <v>603957871.74038815</v>
      </c>
      <c r="AC20" s="8">
        <v>821882258.72600842</v>
      </c>
      <c r="AD20" s="8">
        <v>5795557531.6824799</v>
      </c>
      <c r="AE20" s="8">
        <v>7141323857.4402733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22.796949246628191</v>
      </c>
      <c r="P21" s="15">
        <v>16.799486766504309</v>
      </c>
      <c r="Q21" s="15">
        <v>18.697265594340525</v>
      </c>
      <c r="R21" s="15">
        <v>17.936239052859385</v>
      </c>
      <c r="S21" s="15">
        <v>17.781762946391016</v>
      </c>
      <c r="T21" s="15"/>
      <c r="U21" s="15">
        <v>2.3675194915519264</v>
      </c>
      <c r="V21" s="15">
        <v>2.9689538829941164</v>
      </c>
      <c r="W21" s="15">
        <v>3.6942630333670636</v>
      </c>
      <c r="X21" s="15">
        <v>2.7019977216488358</v>
      </c>
      <c r="Y21" s="15">
        <v>3.3350939206561785</v>
      </c>
      <c r="Z21" s="15"/>
      <c r="AA21" s="15">
        <v>25.192491695082637</v>
      </c>
      <c r="AB21" s="15">
        <v>20.174384031769392</v>
      </c>
      <c r="AC21" s="15">
        <v>23.508453364260106</v>
      </c>
      <c r="AD21" s="15">
        <v>20.832719743902185</v>
      </c>
      <c r="AE21" s="15">
        <v>21.883018076110709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0.35587686567164178</v>
      </c>
      <c r="E23" s="18">
        <v>0.65196416264645074</v>
      </c>
      <c r="F23" s="18">
        <v>0.79638619201726002</v>
      </c>
      <c r="G23" s="18">
        <v>0.25712748789671869</v>
      </c>
      <c r="H23" s="18">
        <v>0.45669714900484132</v>
      </c>
      <c r="I23" s="18">
        <v>0.59386767079074776</v>
      </c>
      <c r="M23" t="s">
        <v>45</v>
      </c>
      <c r="N23" t="s">
        <v>47</v>
      </c>
    </row>
    <row r="24" spans="1:31" x14ac:dyDescent="0.25">
      <c r="B24" t="s">
        <v>19</v>
      </c>
      <c r="D24" s="18">
        <v>0.31346589551244791</v>
      </c>
      <c r="E24" s="18">
        <v>0.61326229822248524</v>
      </c>
      <c r="F24" s="18">
        <v>0.70821816005454874</v>
      </c>
      <c r="G24" s="18">
        <v>0.20820997617803041</v>
      </c>
      <c r="H24" s="18">
        <v>0.39642998889470371</v>
      </c>
      <c r="I24" s="18">
        <v>0.41815006949174804</v>
      </c>
      <c r="N24" t="s">
        <v>48</v>
      </c>
      <c r="O24" s="18">
        <v>3.3283687439380365E-2</v>
      </c>
      <c r="P24" s="18">
        <v>0.11976924694731796</v>
      </c>
      <c r="Q24" s="18">
        <v>0.10861496170291887</v>
      </c>
      <c r="R24" s="18">
        <v>8.3537159196002755E-2</v>
      </c>
      <c r="S24" s="18">
        <v>0.11578947309302544</v>
      </c>
      <c r="T24" s="18"/>
      <c r="U24" s="18">
        <v>9.8094022591067712E-2</v>
      </c>
      <c r="V24" s="18">
        <v>9.6354717304983378E-2</v>
      </c>
      <c r="W24" s="18">
        <v>9.8933272269028386E-2</v>
      </c>
      <c r="X24" s="18">
        <v>9.7011657449012537E-2</v>
      </c>
      <c r="Y24" s="18">
        <v>9.7559421517391151E-2</v>
      </c>
      <c r="Z24" s="18"/>
      <c r="AA24" s="18">
        <v>5.7270244004968343E-2</v>
      </c>
      <c r="AB24" s="18">
        <v>0.10878510240268577</v>
      </c>
      <c r="AC24" s="18">
        <v>0.1040572380119627</v>
      </c>
      <c r="AD24" s="18">
        <v>8.9340566763417659E-2</v>
      </c>
      <c r="AE24" s="18">
        <v>0.1072290459968544</v>
      </c>
    </row>
    <row r="25" spans="1:31" x14ac:dyDescent="0.25">
      <c r="B25" t="s">
        <v>49</v>
      </c>
      <c r="D25" s="18">
        <v>0.36183649942358781</v>
      </c>
      <c r="E25" s="18">
        <v>0.72446107119045855</v>
      </c>
      <c r="F25" s="18">
        <v>0.87508696660482377</v>
      </c>
      <c r="G25" s="18">
        <v>0.26396115157821715</v>
      </c>
      <c r="H25" s="18">
        <v>0.62713648438674752</v>
      </c>
      <c r="I25" s="18">
        <v>0.78402085108515862</v>
      </c>
      <c r="N25" t="s">
        <v>50</v>
      </c>
      <c r="O25" s="18">
        <v>5.1453557320185854E-2</v>
      </c>
      <c r="P25" s="18">
        <v>9.2627325122562901E-2</v>
      </c>
      <c r="Q25" s="18">
        <v>0.19561912260197473</v>
      </c>
      <c r="R25" s="18">
        <v>6.7076438792782397E-2</v>
      </c>
      <c r="S25" s="18">
        <v>0.15193885010578384</v>
      </c>
      <c r="T25" s="18"/>
      <c r="U25" s="18">
        <v>0.14649808596096447</v>
      </c>
      <c r="V25" s="18">
        <v>0.14655635483594248</v>
      </c>
      <c r="W25" s="18">
        <v>0.1454962463152103</v>
      </c>
      <c r="X25" s="18">
        <v>0.1466601107736315</v>
      </c>
      <c r="Y25" s="18">
        <v>0.14590789621658151</v>
      </c>
      <c r="Z25" s="18"/>
      <c r="AA25" s="18">
        <v>8.6629906233609555E-2</v>
      </c>
      <c r="AB25" s="18">
        <v>0.11792632820193731</v>
      </c>
      <c r="AC25" s="18">
        <v>0.172023424529758</v>
      </c>
      <c r="AD25" s="18">
        <v>0.10135277884968666</v>
      </c>
      <c r="AE25" s="18">
        <v>0.14910684818441303</v>
      </c>
    </row>
    <row r="26" spans="1:31" x14ac:dyDescent="0.25">
      <c r="B26" t="s">
        <v>51</v>
      </c>
      <c r="D26" s="18">
        <v>0.42674745086448945</v>
      </c>
      <c r="E26" s="18">
        <v>0.75722817533041542</v>
      </c>
      <c r="F26" s="18">
        <v>0.79065496149763259</v>
      </c>
      <c r="G26" s="18">
        <v>0.3465179744617769</v>
      </c>
      <c r="H26" s="18">
        <v>0.62063272800781644</v>
      </c>
      <c r="I26" s="18">
        <v>0.58141572049459245</v>
      </c>
      <c r="N26" t="s">
        <v>20</v>
      </c>
      <c r="O26" s="18">
        <v>0.15926204600232696</v>
      </c>
      <c r="P26" s="18">
        <v>4.7556958560654866E-2</v>
      </c>
      <c r="Q26" s="18">
        <v>2.8274364027799165E-2</v>
      </c>
      <c r="R26" s="18">
        <v>9.7339020695549394E-2</v>
      </c>
      <c r="S26" s="18">
        <v>4.2634794169939531E-2</v>
      </c>
      <c r="T26" s="18"/>
      <c r="U26" s="18">
        <v>0.37225690090501051</v>
      </c>
      <c r="V26" s="18">
        <v>0.3724049978613676</v>
      </c>
      <c r="W26" s="18">
        <v>0.3697112155969563</v>
      </c>
      <c r="X26" s="18">
        <v>0.37266866329507425</v>
      </c>
      <c r="Y26" s="18">
        <v>0.37075716933454789</v>
      </c>
      <c r="Z26" s="18"/>
      <c r="AA26" s="18">
        <v>0.23809226842510681</v>
      </c>
      <c r="AB26" s="18">
        <v>0.19994856638812772</v>
      </c>
      <c r="AC26" s="18">
        <v>0.18900817376093113</v>
      </c>
      <c r="AD26" s="18">
        <v>0.21592229566378918</v>
      </c>
      <c r="AE26" s="18">
        <v>0.19671376973210222</v>
      </c>
    </row>
    <row r="27" spans="1:31" x14ac:dyDescent="0.25">
      <c r="B27" t="s">
        <v>52</v>
      </c>
      <c r="D27" s="18">
        <v>0.40266983973524711</v>
      </c>
      <c r="E27" s="18">
        <v>0.74517232450701154</v>
      </c>
      <c r="F27" s="18">
        <v>0.8216915486504055</v>
      </c>
      <c r="G27" s="18">
        <v>0.31611996849656232</v>
      </c>
      <c r="H27" s="18">
        <v>0.60197109346729394</v>
      </c>
      <c r="I27" s="18">
        <v>0.64381957896081232</v>
      </c>
      <c r="N27" t="s">
        <v>53</v>
      </c>
      <c r="O27" s="18">
        <v>3.0366388964453591E-2</v>
      </c>
      <c r="P27" s="18">
        <v>6.8944747440950707E-2</v>
      </c>
      <c r="Q27" s="18">
        <v>3.223412139690128E-2</v>
      </c>
      <c r="R27" s="18">
        <v>6.8449515504250644E-2</v>
      </c>
      <c r="S27" s="18">
        <v>4.6984669231227946E-2</v>
      </c>
      <c r="T27" s="18"/>
      <c r="U27" s="18">
        <v>0.17928374487019488</v>
      </c>
      <c r="V27" s="18">
        <v>0.18242477338093624</v>
      </c>
      <c r="W27" s="18">
        <v>0.18151344845029121</v>
      </c>
      <c r="X27" s="18">
        <v>0.18108620056555866</v>
      </c>
      <c r="Y27" s="18">
        <v>0.18235569610870325</v>
      </c>
      <c r="Z27" s="18"/>
      <c r="AA27" s="18">
        <v>8.5481280326620265E-2</v>
      </c>
      <c r="AB27" s="18">
        <v>0.12218011141767206</v>
      </c>
      <c r="AC27" s="18">
        <v>0.1025084190932927</v>
      </c>
      <c r="AD27" s="18">
        <v>0.11696164398423424</v>
      </c>
      <c r="AE27" s="18">
        <v>0.11055189512253052</v>
      </c>
    </row>
    <row r="28" spans="1:31" x14ac:dyDescent="0.25">
      <c r="B28" t="s">
        <v>28</v>
      </c>
      <c r="D28" s="18">
        <v>0.19490164043628105</v>
      </c>
      <c r="E28" s="18">
        <v>0.69244924545240782</v>
      </c>
      <c r="F28" s="18">
        <v>0.87309365145593676</v>
      </c>
      <c r="G28" s="18">
        <v>0.16761453841734461</v>
      </c>
      <c r="H28" s="18">
        <v>0.65439405649835636</v>
      </c>
      <c r="I28" s="18">
        <v>0.84499824504631138</v>
      </c>
      <c r="N28" t="s">
        <v>54</v>
      </c>
      <c r="O28" s="18">
        <v>0.40183780439579603</v>
      </c>
      <c r="P28" s="18">
        <v>0.35698865704776567</v>
      </c>
      <c r="Q28" s="18">
        <v>0.31473972008170098</v>
      </c>
      <c r="R28" s="18">
        <v>0.39044492776175327</v>
      </c>
      <c r="S28" s="18">
        <v>0.32999683468908331</v>
      </c>
      <c r="T28" s="18"/>
      <c r="U28" s="18">
        <v>0.11484634269598476</v>
      </c>
      <c r="V28" s="18">
        <v>0.13582205293233404</v>
      </c>
      <c r="W28" s="18">
        <v>0.15219092778767268</v>
      </c>
      <c r="X28" s="18">
        <v>0.12762848457101963</v>
      </c>
      <c r="Y28" s="18">
        <v>0.14536676927767667</v>
      </c>
      <c r="Z28" s="18"/>
      <c r="AA28" s="18">
        <v>0.29562115061995026</v>
      </c>
      <c r="AB28" s="18">
        <v>0.25323573161393548</v>
      </c>
      <c r="AC28" s="18">
        <v>0.23821872788983511</v>
      </c>
      <c r="AD28" s="18">
        <v>0.27725103314578969</v>
      </c>
      <c r="AE28" s="18">
        <v>0.2432986589785931</v>
      </c>
    </row>
    <row r="29" spans="1:31" x14ac:dyDescent="0.25">
      <c r="B29" t="s">
        <v>55</v>
      </c>
      <c r="D29" s="18">
        <v>0.76776431687903901</v>
      </c>
      <c r="E29" s="18">
        <v>0.93502577241616136</v>
      </c>
      <c r="F29" s="18">
        <v>0.94509398762865637</v>
      </c>
      <c r="G29" s="18">
        <v>0.72612128235130746</v>
      </c>
      <c r="H29" s="18">
        <v>0.88418320380415816</v>
      </c>
      <c r="I29" s="18">
        <v>0.86349128678676113</v>
      </c>
      <c r="N29" t="s">
        <v>28</v>
      </c>
      <c r="O29" s="18">
        <v>0.28587882329110598</v>
      </c>
      <c r="P29" s="18">
        <v>0.18305247474861766</v>
      </c>
      <c r="Q29" s="18">
        <v>0.13948990290656318</v>
      </c>
      <c r="R29" s="18">
        <v>0.20929349866553981</v>
      </c>
      <c r="S29" s="18">
        <v>0.1518474811728448</v>
      </c>
      <c r="T29" s="18"/>
      <c r="U29" s="18">
        <v>8.736329846264658E-2</v>
      </c>
      <c r="V29" s="18">
        <v>6.4586340395001218E-2</v>
      </c>
      <c r="W29" s="18">
        <v>5.0181644611540309E-2</v>
      </c>
      <c r="X29" s="18">
        <v>7.3181961926796837E-2</v>
      </c>
      <c r="Y29" s="18">
        <v>5.6118269298229738E-2</v>
      </c>
      <c r="Z29" s="18"/>
      <c r="AA29" s="18">
        <v>0.21240745712241468</v>
      </c>
      <c r="AB29" s="18">
        <v>0.12747804454391176</v>
      </c>
      <c r="AC29" s="18">
        <v>9.7447409454499256E-2</v>
      </c>
      <c r="AD29" s="18">
        <v>0.15067085406015332</v>
      </c>
      <c r="AE29" s="18">
        <v>0.10689517065267874</v>
      </c>
    </row>
    <row r="30" spans="1:31" x14ac:dyDescent="0.25">
      <c r="B30" s="25" t="s">
        <v>68</v>
      </c>
      <c r="C30" s="26">
        <v>-3.8741202931264596E-2</v>
      </c>
      <c r="N30" t="s">
        <v>55</v>
      </c>
      <c r="O30" s="18">
        <v>3.7917692586751303E-2</v>
      </c>
      <c r="P30" s="18">
        <v>0.13106059013213026</v>
      </c>
      <c r="Q30" s="18">
        <v>0.18102780728214179</v>
      </c>
      <c r="R30" s="18">
        <v>8.3859439384121812E-2</v>
      </c>
      <c r="S30" s="18">
        <v>0.16080789753809502</v>
      </c>
      <c r="T30" s="18"/>
      <c r="U30" s="18">
        <v>1.6576045141310975E-3</v>
      </c>
      <c r="V30" s="18">
        <v>1.8507632894350133E-3</v>
      </c>
      <c r="W30" s="18">
        <v>1.9732449693007728E-3</v>
      </c>
      <c r="X30" s="18">
        <v>1.7629214189066108E-3</v>
      </c>
      <c r="Y30" s="18">
        <v>1.9347782468697448E-3</v>
      </c>
      <c r="Z30" s="18"/>
      <c r="AA30" s="18">
        <v>2.4497693267330065E-2</v>
      </c>
      <c r="AB30" s="18">
        <v>7.0446115431729975E-2</v>
      </c>
      <c r="AC30" s="18">
        <v>9.6736607259721039E-2</v>
      </c>
      <c r="AD30" s="18">
        <v>4.8500827532929329E-2</v>
      </c>
      <c r="AE30" s="18">
        <v>8.6204611332828085E-2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8.1632653061224525E-2</v>
      </c>
      <c r="E32" s="18">
        <v>0.45884161850353022</v>
      </c>
      <c r="F32" s="18">
        <v>0.5118535042985014</v>
      </c>
      <c r="G32" s="18">
        <v>5.0506538855305386E-2</v>
      </c>
      <c r="H32" s="18">
        <v>0.39188068877922988</v>
      </c>
      <c r="I32" s="18">
        <v>0.40378425211758207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0.82570929070929078</v>
      </c>
      <c r="F33" s="18">
        <v>0.88302155172413788</v>
      </c>
      <c r="G33" s="18">
        <v>0.3867447010439734</v>
      </c>
      <c r="H33" s="18">
        <v>0.70898248540450381</v>
      </c>
      <c r="I33" s="18">
        <v>0.74243277443846878</v>
      </c>
      <c r="N33" t="s">
        <v>57</v>
      </c>
      <c r="O33" s="11">
        <v>17688.958794041657</v>
      </c>
      <c r="P33" s="11">
        <v>6026.5319889810526</v>
      </c>
      <c r="Q33" s="11">
        <v>5513.867287965787</v>
      </c>
      <c r="R33" s="11">
        <v>8027.0311081513673</v>
      </c>
      <c r="S33" s="11">
        <v>5738.873801340128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110718969.3372</v>
      </c>
      <c r="D38" s="19">
        <v>112978540.14</v>
      </c>
      <c r="E38" s="30">
        <v>135913380.72</v>
      </c>
      <c r="F38" s="19">
        <v>158723561.97999999</v>
      </c>
      <c r="G38" s="30">
        <v>93816981.570000008</v>
      </c>
      <c r="H38" s="19">
        <v>66459846.960000008</v>
      </c>
      <c r="I38" s="30">
        <v>77613724.140000001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E38"/>
  <sheetViews>
    <sheetView topLeftCell="S7" workbookViewId="0">
      <selection activeCell="AC20" sqref="AC20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11.42578125" customWidth="1"/>
    <col min="8" max="9" width="10.5703125" bestFit="1" customWidth="1"/>
    <col min="10" max="11" width="11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3" width="13.7109375" bestFit="1" customWidth="1"/>
    <col min="24" max="25" width="15.28515625" bestFit="1" customWidth="1"/>
    <col min="26" max="26" width="1.5703125" customWidth="1"/>
    <col min="27" max="28" width="13.7109375" bestFit="1" customWidth="1"/>
    <col min="29" max="30" width="15.28515625" bestFit="1" customWidth="1"/>
    <col min="31" max="31" width="16.28515625" bestFit="1" customWidth="1"/>
  </cols>
  <sheetData>
    <row r="1" spans="1:31" x14ac:dyDescent="0.25">
      <c r="A1" t="s">
        <v>82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701583</v>
      </c>
      <c r="D4" s="6">
        <v>804277</v>
      </c>
      <c r="E4" s="6">
        <v>1081157</v>
      </c>
      <c r="F4" s="6">
        <v>1557115</v>
      </c>
      <c r="G4" s="6">
        <v>654216</v>
      </c>
      <c r="H4" s="6">
        <v>415187</v>
      </c>
      <c r="I4" s="6">
        <v>575761</v>
      </c>
      <c r="J4" s="6">
        <v>4212157</v>
      </c>
      <c r="K4" s="6">
        <v>8164779</v>
      </c>
      <c r="M4" t="s">
        <v>13</v>
      </c>
    </row>
    <row r="5" spans="1:31" x14ac:dyDescent="0.25">
      <c r="B5" t="s">
        <v>15</v>
      </c>
      <c r="C5" s="27">
        <v>5.98</v>
      </c>
      <c r="D5" s="7">
        <v>5.98</v>
      </c>
      <c r="E5" s="7">
        <v>5.98</v>
      </c>
      <c r="F5" s="7">
        <v>5.98</v>
      </c>
      <c r="G5" s="7">
        <v>4.8499999999999996</v>
      </c>
      <c r="H5" s="7">
        <v>2.2599999999999998</v>
      </c>
      <c r="I5" s="7">
        <v>2.25</v>
      </c>
      <c r="J5" s="6"/>
      <c r="K5" s="6"/>
      <c r="N5" t="s">
        <v>16</v>
      </c>
      <c r="O5" s="8">
        <v>3126556.3793220492</v>
      </c>
      <c r="P5" s="8">
        <v>12630341.985593919</v>
      </c>
      <c r="Q5" s="8">
        <v>18346824.538841657</v>
      </c>
      <c r="R5" s="8">
        <v>78870188.786529928</v>
      </c>
      <c r="S5" s="8">
        <v>159696008.08585083</v>
      </c>
      <c r="T5" s="8"/>
      <c r="U5" s="8">
        <v>4246752.4447842129</v>
      </c>
      <c r="V5" s="8">
        <v>6564452.5595467845</v>
      </c>
      <c r="W5" s="8">
        <v>10912571.625509351</v>
      </c>
      <c r="X5" s="8">
        <v>53979303.890769295</v>
      </c>
      <c r="Y5" s="8">
        <v>87193521.136735469</v>
      </c>
      <c r="Z5" s="8"/>
      <c r="AA5" s="8">
        <v>7373308.8241062621</v>
      </c>
      <c r="AB5" s="8">
        <v>19194794.545140702</v>
      </c>
      <c r="AC5" s="8">
        <v>29259396.164351009</v>
      </c>
      <c r="AD5" s="8">
        <v>132849492.67729923</v>
      </c>
      <c r="AE5" s="8">
        <v>246889529.2225863</v>
      </c>
    </row>
    <row r="6" spans="1:31" x14ac:dyDescent="0.25">
      <c r="B6" t="s">
        <v>17</v>
      </c>
      <c r="C6" s="23">
        <v>3228</v>
      </c>
      <c r="D6" s="6">
        <v>3701</v>
      </c>
      <c r="E6" s="6">
        <v>4975</v>
      </c>
      <c r="F6" s="6">
        <v>7164</v>
      </c>
      <c r="G6" s="6">
        <v>2669</v>
      </c>
      <c r="H6" s="6">
        <v>876</v>
      </c>
      <c r="I6" s="6">
        <v>1198</v>
      </c>
      <c r="J6" s="6">
        <v>31786</v>
      </c>
      <c r="K6" s="6">
        <v>50153</v>
      </c>
      <c r="N6" t="s">
        <v>18</v>
      </c>
      <c r="O6" s="8">
        <v>2848080.1927348152</v>
      </c>
      <c r="P6" s="8">
        <v>3383903.3434922285</v>
      </c>
      <c r="Q6" s="8">
        <v>11645821.155005097</v>
      </c>
      <c r="R6" s="8">
        <v>41446530.21842733</v>
      </c>
      <c r="S6" s="8">
        <v>83190932.730852634</v>
      </c>
      <c r="T6" s="8"/>
      <c r="U6" s="8">
        <v>8904560.3117805123</v>
      </c>
      <c r="V6" s="8">
        <v>13370714.798365571</v>
      </c>
      <c r="W6" s="8">
        <v>22469027.038062818</v>
      </c>
      <c r="X6" s="8">
        <v>112018811.12762117</v>
      </c>
      <c r="Y6" s="8">
        <v>176951347.60416734</v>
      </c>
      <c r="Z6" s="8"/>
      <c r="AA6" s="8">
        <v>11752640.504515328</v>
      </c>
      <c r="AB6" s="8">
        <v>16754618.141857799</v>
      </c>
      <c r="AC6" s="8">
        <v>34114848.193067916</v>
      </c>
      <c r="AD6" s="8">
        <v>153465341.3460485</v>
      </c>
      <c r="AE6" s="8">
        <v>260142280.33501998</v>
      </c>
    </row>
    <row r="7" spans="1:31" x14ac:dyDescent="0.25">
      <c r="B7" t="s">
        <v>19</v>
      </c>
      <c r="C7" s="28">
        <v>15300.817751479291</v>
      </c>
      <c r="D7" s="9">
        <v>17540.381952662723</v>
      </c>
      <c r="E7" s="9">
        <v>23578.984911242605</v>
      </c>
      <c r="F7" s="9">
        <v>33959.128402366863</v>
      </c>
      <c r="G7" s="9">
        <v>12329.883863080684</v>
      </c>
      <c r="H7" s="9">
        <v>6014.9290953545233</v>
      </c>
      <c r="I7" s="9">
        <v>8271.8789731051347</v>
      </c>
      <c r="J7" s="9">
        <v>126803.79550498404</v>
      </c>
      <c r="K7" s="9">
        <v>215176.19496607396</v>
      </c>
      <c r="N7" t="s">
        <v>20</v>
      </c>
      <c r="O7" s="8">
        <v>16706516.067398429</v>
      </c>
      <c r="P7" s="8">
        <v>-4268177.8778808154</v>
      </c>
      <c r="Q7" s="8">
        <v>-8977276.5444679409</v>
      </c>
      <c r="R7" s="8">
        <v>66220093.259299934</v>
      </c>
      <c r="S7" s="8">
        <v>-59816529.255385518</v>
      </c>
      <c r="T7" s="8"/>
      <c r="U7" s="8">
        <v>21531932.381146051</v>
      </c>
      <c r="V7" s="8">
        <v>32331446.665396906</v>
      </c>
      <c r="W7" s="8">
        <v>54331868.248804465</v>
      </c>
      <c r="X7" s="8">
        <v>270870341.20543951</v>
      </c>
      <c r="Y7" s="8">
        <v>427882313.62020743</v>
      </c>
      <c r="Z7" s="8"/>
      <c r="AA7" s="8">
        <v>38238448.44854448</v>
      </c>
      <c r="AB7" s="8">
        <v>28063268.787516091</v>
      </c>
      <c r="AC7" s="8">
        <v>45354591.704336524</v>
      </c>
      <c r="AD7" s="8">
        <v>337090434.46473944</v>
      </c>
      <c r="AE7" s="8">
        <v>368065784.36482191</v>
      </c>
    </row>
    <row r="8" spans="1:31" x14ac:dyDescent="0.25">
      <c r="B8" t="s">
        <v>21</v>
      </c>
      <c r="C8" s="23">
        <v>18865</v>
      </c>
      <c r="D8" s="6">
        <v>21620</v>
      </c>
      <c r="E8" s="6">
        <v>29051</v>
      </c>
      <c r="F8" s="6">
        <v>41836</v>
      </c>
      <c r="G8" s="6">
        <v>15206</v>
      </c>
      <c r="H8" s="6">
        <v>4762</v>
      </c>
      <c r="I8" s="6">
        <v>4863</v>
      </c>
      <c r="J8" s="6">
        <v>178875</v>
      </c>
      <c r="K8" s="6">
        <v>306652</v>
      </c>
      <c r="N8" t="s">
        <v>22</v>
      </c>
      <c r="O8" s="8">
        <v>2823109.2151275761</v>
      </c>
      <c r="P8" s="8">
        <v>1730569.2643144131</v>
      </c>
      <c r="Q8" s="8">
        <v>-365394.02680950612</v>
      </c>
      <c r="R8" s="8">
        <v>32975092.541829303</v>
      </c>
      <c r="S8" s="8">
        <v>3472807.7757556289</v>
      </c>
      <c r="T8" s="8"/>
      <c r="U8" s="8">
        <v>5887912.971862426</v>
      </c>
      <c r="V8" s="8">
        <v>8914564.2431753483</v>
      </c>
      <c r="W8" s="8">
        <v>14717309.795149064</v>
      </c>
      <c r="X8" s="8">
        <v>74598933.669515356</v>
      </c>
      <c r="Y8" s="8">
        <v>116685456.59952739</v>
      </c>
      <c r="Z8" s="8"/>
      <c r="AA8" s="8">
        <v>8711022.1869900022</v>
      </c>
      <c r="AB8" s="8">
        <v>10645133.507489761</v>
      </c>
      <c r="AC8" s="8">
        <v>14351915.768339558</v>
      </c>
      <c r="AD8" s="8">
        <v>107574026.21134466</v>
      </c>
      <c r="AE8" s="8">
        <v>120158264.37528302</v>
      </c>
    </row>
    <row r="9" spans="1:31" x14ac:dyDescent="0.25">
      <c r="B9" t="s">
        <v>23</v>
      </c>
      <c r="C9" s="23">
        <v>42784</v>
      </c>
      <c r="D9" s="6">
        <v>49291</v>
      </c>
      <c r="E9" s="6">
        <v>65677</v>
      </c>
      <c r="F9" s="6">
        <v>93001</v>
      </c>
      <c r="G9" s="6">
        <v>24002</v>
      </c>
      <c r="H9" s="6">
        <v>12636</v>
      </c>
      <c r="I9" s="6">
        <v>14230</v>
      </c>
      <c r="J9" s="6">
        <v>404983</v>
      </c>
      <c r="K9" s="6">
        <v>665014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61649</v>
      </c>
      <c r="D10" s="6">
        <v>70911</v>
      </c>
      <c r="E10" s="6">
        <v>94728</v>
      </c>
      <c r="F10" s="6">
        <v>134837</v>
      </c>
      <c r="G10" s="6">
        <v>39208</v>
      </c>
      <c r="H10" s="6">
        <v>17398</v>
      </c>
      <c r="I10" s="6">
        <v>19093</v>
      </c>
      <c r="J10" s="6">
        <v>583858</v>
      </c>
      <c r="K10" s="6">
        <v>971666</v>
      </c>
      <c r="N10" t="s">
        <v>26</v>
      </c>
      <c r="O10" s="8">
        <v>23373201.672116704</v>
      </c>
      <c r="P10" s="8">
        <v>22858677.085611228</v>
      </c>
      <c r="Q10" s="8">
        <v>26613470.841474563</v>
      </c>
      <c r="R10" s="8">
        <v>234850805.69949791</v>
      </c>
      <c r="S10" s="8">
        <v>247567945.79913741</v>
      </c>
      <c r="T10" s="8"/>
      <c r="U10" s="20">
        <v>19464029.72417251</v>
      </c>
      <c r="V10" s="20">
        <v>30509581.490784403</v>
      </c>
      <c r="W10" s="20">
        <v>51703692.631105989</v>
      </c>
      <c r="X10" s="20">
        <v>250643833.26281109</v>
      </c>
      <c r="Y10" s="20">
        <v>407778785.63868481</v>
      </c>
      <c r="Z10" s="20">
        <v>0</v>
      </c>
      <c r="AA10" s="20">
        <v>42837231.396289214</v>
      </c>
      <c r="AB10" s="20">
        <v>53368258.576395631</v>
      </c>
      <c r="AC10" s="20">
        <v>78317163.472580552</v>
      </c>
      <c r="AD10" s="20">
        <v>485494638.962309</v>
      </c>
      <c r="AE10" s="20">
        <v>655346731.43782222</v>
      </c>
    </row>
    <row r="11" spans="1:31" x14ac:dyDescent="0.25">
      <c r="B11" t="s">
        <v>62</v>
      </c>
      <c r="C11" s="28">
        <v>87.871285364668196</v>
      </c>
      <c r="D11" s="6">
        <v>88.167385117316542</v>
      </c>
      <c r="E11" s="6">
        <v>87.617247078823894</v>
      </c>
      <c r="F11" s="6">
        <v>86.594117968165492</v>
      </c>
      <c r="G11" s="6">
        <v>59.93127652029299</v>
      </c>
      <c r="H11" s="6">
        <v>41.904009518602457</v>
      </c>
      <c r="I11" s="6">
        <v>33.161329093148026</v>
      </c>
      <c r="N11" t="s">
        <v>27</v>
      </c>
      <c r="O11" s="8">
        <v>13951463.508134106</v>
      </c>
      <c r="P11" s="8">
        <v>15163849.457382657</v>
      </c>
      <c r="Q11" s="8">
        <v>19708392.074279077</v>
      </c>
      <c r="R11" s="8">
        <v>147328779.69384307</v>
      </c>
      <c r="S11" s="8">
        <v>178166413.5198651</v>
      </c>
      <c r="T11" s="8"/>
      <c r="U11" s="20">
        <v>15538066.923233138</v>
      </c>
      <c r="V11" s="20">
        <v>24360717.080437742</v>
      </c>
      <c r="W11" s="20">
        <v>41364427.101528138</v>
      </c>
      <c r="X11" s="20">
        <v>199889958.59297276</v>
      </c>
      <c r="Y11" s="20">
        <v>326319579.35512549</v>
      </c>
      <c r="Z11" s="20">
        <v>0</v>
      </c>
      <c r="AA11" s="20">
        <v>29489530.431367245</v>
      </c>
      <c r="AB11" s="20">
        <v>39524566.537820399</v>
      </c>
      <c r="AC11" s="20">
        <v>61072819.175807215</v>
      </c>
      <c r="AD11" s="20">
        <v>347218738.28681582</v>
      </c>
      <c r="AE11" s="20">
        <v>504485992.87499058</v>
      </c>
    </row>
    <row r="12" spans="1:31" x14ac:dyDescent="0.25">
      <c r="B12" t="s">
        <v>63</v>
      </c>
      <c r="C12" s="23">
        <v>460.11</v>
      </c>
      <c r="D12">
        <v>460.11</v>
      </c>
      <c r="E12">
        <v>460.11</v>
      </c>
      <c r="F12">
        <v>460.11</v>
      </c>
      <c r="G12" s="9">
        <v>408</v>
      </c>
      <c r="H12" s="30">
        <v>210.87</v>
      </c>
      <c r="I12" s="30">
        <v>208.1</v>
      </c>
      <c r="N12" t="s">
        <v>30</v>
      </c>
      <c r="O12" s="8">
        <v>13839498.610534962</v>
      </c>
      <c r="P12" s="8">
        <v>8250753.7262643781</v>
      </c>
      <c r="Q12" s="8">
        <v>10336315.753034234</v>
      </c>
      <c r="R12" s="8">
        <v>93732213.307965249</v>
      </c>
      <c r="S12" s="8">
        <v>88964974.308196068</v>
      </c>
      <c r="T12" s="8"/>
      <c r="U12" s="20">
        <v>6280308.4515200099</v>
      </c>
      <c r="V12" s="20">
        <v>7015204.3819171786</v>
      </c>
      <c r="W12" s="20">
        <v>8185360.7612131992</v>
      </c>
      <c r="X12" s="20">
        <v>66789440.709437497</v>
      </c>
      <c r="Y12" s="20">
        <v>76214293.585815459</v>
      </c>
      <c r="Z12" s="20">
        <v>0</v>
      </c>
      <c r="AA12" s="20">
        <v>20119807.062054973</v>
      </c>
      <c r="AB12" s="20">
        <v>15265958.108181557</v>
      </c>
      <c r="AC12" s="20">
        <v>18521676.514247432</v>
      </c>
      <c r="AD12" s="20">
        <v>160521654.01740274</v>
      </c>
      <c r="AE12" s="20">
        <v>165179267.89401153</v>
      </c>
    </row>
    <row r="13" spans="1:31" x14ac:dyDescent="0.25">
      <c r="A13" t="s">
        <v>28</v>
      </c>
      <c r="B13" t="s">
        <v>29</v>
      </c>
      <c r="C13" s="23">
        <v>30035</v>
      </c>
      <c r="D13" s="6">
        <v>31792.217013096408</v>
      </c>
      <c r="E13" s="6">
        <v>36648.293698666166</v>
      </c>
      <c r="F13" s="6">
        <v>42246.107922276118</v>
      </c>
      <c r="G13" s="6">
        <v>29196.933991619149</v>
      </c>
      <c r="H13" s="6">
        <v>19832.531302577452</v>
      </c>
      <c r="I13" s="6">
        <v>20622.289539286423</v>
      </c>
      <c r="J13" s="6">
        <v>125022.92819951251</v>
      </c>
      <c r="K13" s="6">
        <v>199093.57257383136</v>
      </c>
      <c r="N13" t="s">
        <v>58</v>
      </c>
      <c r="O13" s="8">
        <v>56094308.122187525</v>
      </c>
      <c r="P13" s="8">
        <v>138536795.86713761</v>
      </c>
      <c r="Q13" s="8">
        <v>220962069.89446199</v>
      </c>
      <c r="R13" s="8">
        <v>989896128.47734904</v>
      </c>
      <c r="S13" s="8">
        <v>1808829512.0241032</v>
      </c>
      <c r="T13" s="8"/>
      <c r="U13" s="20">
        <v>53448269.133217141</v>
      </c>
      <c r="V13" s="20">
        <v>74765683.560771778</v>
      </c>
      <c r="W13" s="20">
        <v>114097650.26634252</v>
      </c>
      <c r="X13" s="20">
        <v>648043227.55244303</v>
      </c>
      <c r="Y13" s="20">
        <v>937099842.52888191</v>
      </c>
      <c r="Z13" s="20">
        <v>0</v>
      </c>
      <c r="AA13" s="20">
        <v>109542577.25540467</v>
      </c>
      <c r="AB13" s="20">
        <v>213302479.4279094</v>
      </c>
      <c r="AC13" s="20">
        <v>335059720.16080451</v>
      </c>
      <c r="AD13" s="20">
        <v>1637939356.0297921</v>
      </c>
      <c r="AE13" s="20">
        <v>2745929354.5529852</v>
      </c>
    </row>
    <row r="14" spans="1:31" x14ac:dyDescent="0.25">
      <c r="B14" t="s">
        <v>31</v>
      </c>
      <c r="C14" s="28">
        <v>6476</v>
      </c>
      <c r="D14" s="6">
        <v>6854.8825495858946</v>
      </c>
      <c r="E14" s="6">
        <v>7901.9260859850874</v>
      </c>
      <c r="F14" s="6">
        <v>9108.8994474666251</v>
      </c>
      <c r="G14" s="6">
        <v>4198</v>
      </c>
      <c r="H14" s="6">
        <v>2475.8859003387215</v>
      </c>
      <c r="I14" s="6">
        <v>1237.3373723571854</v>
      </c>
      <c r="J14" s="6">
        <v>41847.379365781933</v>
      </c>
      <c r="K14" s="6">
        <v>67960.028222431531</v>
      </c>
      <c r="N14" t="s">
        <v>35</v>
      </c>
      <c r="O14" s="8">
        <v>56238766.514320351</v>
      </c>
      <c r="P14" s="8">
        <v>163161528.20983794</v>
      </c>
      <c r="Q14" s="8">
        <v>259104280.2275784</v>
      </c>
      <c r="R14" s="8">
        <v>1082819401.6503043</v>
      </c>
      <c r="S14" s="8">
        <v>2122808292.6175084</v>
      </c>
      <c r="T14" s="8"/>
      <c r="U14" s="20">
        <v>49706890.293891944</v>
      </c>
      <c r="V14" s="20">
        <v>69532085.711517751</v>
      </c>
      <c r="W14" s="20">
        <v>106110814.74769855</v>
      </c>
      <c r="X14" s="20">
        <v>602680201.62377203</v>
      </c>
      <c r="Y14" s="20">
        <v>871502853.55186021</v>
      </c>
      <c r="Z14" s="20">
        <v>0</v>
      </c>
      <c r="AA14" s="20">
        <v>105945656.8082123</v>
      </c>
      <c r="AB14" s="20">
        <v>232693613.92135569</v>
      </c>
      <c r="AC14" s="20">
        <v>365215094.97527695</v>
      </c>
      <c r="AD14" s="20">
        <v>1685499603.2740765</v>
      </c>
      <c r="AE14" s="20">
        <v>2994311146.1693687</v>
      </c>
    </row>
    <row r="15" spans="1:31" x14ac:dyDescent="0.25">
      <c r="A15" t="s">
        <v>33</v>
      </c>
      <c r="B15" t="s">
        <v>34</v>
      </c>
      <c r="C15" s="28">
        <v>74696</v>
      </c>
      <c r="D15" s="20">
        <v>81662</v>
      </c>
      <c r="E15" s="20">
        <v>111508</v>
      </c>
      <c r="F15" s="20">
        <v>160408</v>
      </c>
      <c r="G15" s="20">
        <v>40831</v>
      </c>
      <c r="H15" s="20">
        <v>19376.165454545458</v>
      </c>
      <c r="I15" s="20">
        <v>17149.020000000008</v>
      </c>
      <c r="J15" s="20">
        <v>664814.17272727261</v>
      </c>
      <c r="K15" s="20">
        <v>1176954.0727272725</v>
      </c>
      <c r="M15" t="s">
        <v>37</v>
      </c>
      <c r="O15" s="8">
        <v>336432284.94709641</v>
      </c>
      <c r="P15" s="8">
        <v>284490496.067496</v>
      </c>
      <c r="Q15" s="8">
        <v>338151914.01310229</v>
      </c>
      <c r="R15" s="8">
        <v>2870656477.3410068</v>
      </c>
      <c r="S15" s="8">
        <v>3122455557.995738</v>
      </c>
      <c r="T15" s="8"/>
      <c r="U15" s="10"/>
      <c r="V15" s="10"/>
      <c r="W15" s="10"/>
      <c r="X15" s="10"/>
      <c r="Y15" s="10"/>
      <c r="Z15" s="10"/>
      <c r="AA15" s="10">
        <v>336432284.94709641</v>
      </c>
      <c r="AB15" s="10">
        <v>284490496.067496</v>
      </c>
      <c r="AC15" s="10">
        <v>338151914.01310229</v>
      </c>
      <c r="AD15" s="10">
        <v>2870656477.3410068</v>
      </c>
      <c r="AE15" s="10">
        <v>3122455557.995738</v>
      </c>
    </row>
    <row r="16" spans="1:31" x14ac:dyDescent="0.25">
      <c r="B16" t="s">
        <v>36</v>
      </c>
      <c r="C16" s="28">
        <v>46508</v>
      </c>
      <c r="D16" s="20">
        <v>57609</v>
      </c>
      <c r="E16" s="20">
        <v>72780</v>
      </c>
      <c r="F16" s="20">
        <v>94027</v>
      </c>
      <c r="G16" s="20">
        <v>19799.358435106602</v>
      </c>
      <c r="H16" s="20">
        <v>6943.9974566105702</v>
      </c>
      <c r="I16" s="20">
        <v>6793.3997097278725</v>
      </c>
      <c r="J16" s="20">
        <v>518228.22054141422</v>
      </c>
      <c r="K16" s="20">
        <v>765348.01416830765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48188</v>
      </c>
      <c r="D17" s="20">
        <v>58628.74777856419</v>
      </c>
      <c r="E17" s="20">
        <v>73378.768198540114</v>
      </c>
      <c r="F17" s="20">
        <v>100772.87426653026</v>
      </c>
      <c r="G17" s="20">
        <v>21825.168131339968</v>
      </c>
      <c r="H17" s="20">
        <v>8567.2153707661273</v>
      </c>
      <c r="I17" s="20">
        <v>7303.8116886515691</v>
      </c>
      <c r="J17" s="20">
        <v>549219.57808284264</v>
      </c>
      <c r="K17" s="20">
        <v>805273.96432305744</v>
      </c>
      <c r="M17" t="s">
        <v>40</v>
      </c>
      <c r="O17" s="8">
        <v>189001500.2818765</v>
      </c>
      <c r="P17" s="8">
        <v>361448241.06175357</v>
      </c>
      <c r="Q17" s="8">
        <v>557374503.91339755</v>
      </c>
      <c r="R17" s="8">
        <v>2768139233.635046</v>
      </c>
      <c r="S17" s="8">
        <v>4632880357.6058836</v>
      </c>
      <c r="T17" s="8"/>
      <c r="U17" s="8">
        <v>185008722.63560793</v>
      </c>
      <c r="V17" s="8">
        <v>267364450.49191344</v>
      </c>
      <c r="W17" s="8">
        <v>423892722.21541411</v>
      </c>
      <c r="X17" s="8">
        <v>2279514051.6347818</v>
      </c>
      <c r="Y17" s="8">
        <v>3427627993.6210055</v>
      </c>
      <c r="Z17" s="8"/>
      <c r="AA17" s="8">
        <v>374010222.91748446</v>
      </c>
      <c r="AB17" s="8">
        <v>628812691.55366707</v>
      </c>
      <c r="AC17" s="8">
        <v>981267226.1288116</v>
      </c>
      <c r="AD17" s="8">
        <v>5047653285.2698278</v>
      </c>
      <c r="AE17" s="8">
        <v>8060508351.2268887</v>
      </c>
    </row>
    <row r="18" spans="1:31" x14ac:dyDescent="0.25">
      <c r="A18" t="s">
        <v>41</v>
      </c>
      <c r="C18" s="28">
        <v>128365.81775147929</v>
      </c>
      <c r="D18" s="6">
        <v>150781.12973122692</v>
      </c>
      <c r="E18" s="6">
        <v>196660.7531097827</v>
      </c>
      <c r="F18" s="6">
        <v>276733.0026688971</v>
      </c>
      <c r="G18" s="6">
        <v>76032.051994420646</v>
      </c>
      <c r="H18" s="6">
        <v>32856.144466120648</v>
      </c>
      <c r="I18" s="6">
        <v>35866.690661756707</v>
      </c>
      <c r="J18" s="6">
        <v>1291667.3735878267</v>
      </c>
      <c r="K18" s="6">
        <v>2042269.1592891314</v>
      </c>
      <c r="N18" t="s">
        <v>42</v>
      </c>
      <c r="O18" s="13">
        <v>17971935</v>
      </c>
      <c r="P18" s="13">
        <v>21917216</v>
      </c>
      <c r="Q18" s="13">
        <v>25447254</v>
      </c>
      <c r="R18" s="13">
        <v>203483012</v>
      </c>
      <c r="S18" s="13">
        <v>237465394</v>
      </c>
      <c r="U18" s="13">
        <v>18196622</v>
      </c>
      <c r="V18" s="13">
        <v>25493347</v>
      </c>
      <c r="W18" s="13">
        <v>35831169</v>
      </c>
      <c r="X18" s="13">
        <v>220228946</v>
      </c>
      <c r="Y18" s="13">
        <v>308368908</v>
      </c>
      <c r="Z18" s="14"/>
      <c r="AA18" s="13">
        <v>17971935</v>
      </c>
      <c r="AB18" s="13">
        <v>21917216</v>
      </c>
      <c r="AC18" s="13">
        <v>25447254</v>
      </c>
      <c r="AD18" s="13">
        <v>203483012</v>
      </c>
      <c r="AE18" s="13">
        <v>237465394</v>
      </c>
    </row>
    <row r="19" spans="1:31" x14ac:dyDescent="0.25">
      <c r="N19" t="s">
        <v>43</v>
      </c>
      <c r="O19" s="15">
        <v>10.51648029451901</v>
      </c>
      <c r="P19" s="15">
        <v>16.491521599356123</v>
      </c>
      <c r="Q19" s="15">
        <v>21.903129662375264</v>
      </c>
      <c r="R19" s="15">
        <v>13.60378542870717</v>
      </c>
      <c r="S19" s="15">
        <v>19.509707412802573</v>
      </c>
      <c r="T19" s="15"/>
      <c r="U19" s="15">
        <v>10.167201507818755</v>
      </c>
      <c r="V19" s="15">
        <v>10.487616651195838</v>
      </c>
      <c r="W19" s="15">
        <v>11.830278889740217</v>
      </c>
      <c r="X19" s="15">
        <v>10.350655956164735</v>
      </c>
      <c r="Y19" s="15">
        <v>11.115348871751381</v>
      </c>
      <c r="Z19" s="15"/>
      <c r="AA19" s="15">
        <v>20.810793212722196</v>
      </c>
      <c r="AB19" s="15">
        <v>28.690354265508315</v>
      </c>
      <c r="AC19" s="15">
        <v>38.560829633280335</v>
      </c>
      <c r="AD19" s="15">
        <v>24.806263852973771</v>
      </c>
      <c r="AE19" s="15">
        <v>33.943928483435734</v>
      </c>
    </row>
    <row r="20" spans="1:31" x14ac:dyDescent="0.25">
      <c r="M20" t="s">
        <v>44</v>
      </c>
      <c r="O20" s="8">
        <v>525433785.22897291</v>
      </c>
      <c r="P20" s="8">
        <v>645938737.12924957</v>
      </c>
      <c r="Q20" s="8">
        <v>895526417.92649984</v>
      </c>
      <c r="R20" s="8">
        <v>5638795710.9760532</v>
      </c>
      <c r="S20" s="8">
        <v>7755335915.6016216</v>
      </c>
      <c r="T20" s="8"/>
      <c r="U20" s="8">
        <v>185008722.63560793</v>
      </c>
      <c r="V20" s="8">
        <v>267364450.49191344</v>
      </c>
      <c r="W20" s="8">
        <v>423892722.21541411</v>
      </c>
      <c r="X20" s="8">
        <v>2279514051.6347818</v>
      </c>
      <c r="Y20" s="8">
        <v>3427627993.6210055</v>
      </c>
      <c r="Z20" s="8"/>
      <c r="AA20" s="8">
        <v>710442507.86458087</v>
      </c>
      <c r="AB20" s="8">
        <v>913303187.62116313</v>
      </c>
      <c r="AC20" s="8">
        <v>1319419140.1419139</v>
      </c>
      <c r="AD20" s="8">
        <v>7918309762.6108341</v>
      </c>
      <c r="AE20" s="8">
        <v>11182963909.222626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29.236350188723303</v>
      </c>
      <c r="P21" s="15">
        <v>29.47175120823966</v>
      </c>
      <c r="Q21" s="15">
        <v>35.19147558815186</v>
      </c>
      <c r="R21" s="15">
        <v>27.711383154560604</v>
      </c>
      <c r="S21" s="15">
        <v>32.658804657665705</v>
      </c>
      <c r="T21" s="15"/>
      <c r="U21" s="15">
        <v>10.167201507818755</v>
      </c>
      <c r="V21" s="15">
        <v>10.487616651195838</v>
      </c>
      <c r="W21" s="15">
        <v>11.830278889740217</v>
      </c>
      <c r="X21" s="15">
        <v>10.350655956164735</v>
      </c>
      <c r="Y21" s="15">
        <v>11.115348871751381</v>
      </c>
      <c r="Z21" s="15"/>
      <c r="AA21" s="15">
        <v>39.53066310692649</v>
      </c>
      <c r="AB21" s="15">
        <v>41.670583874391852</v>
      </c>
      <c r="AC21" s="15">
        <v>51.849175559056938</v>
      </c>
      <c r="AD21" s="15">
        <v>38.913861578827202</v>
      </c>
      <c r="AE21" s="15">
        <v>47.093025728298862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0.27884355579573089</v>
      </c>
      <c r="E23" s="18">
        <v>0.82391959798994974</v>
      </c>
      <c r="F23" s="18">
        <v>0.83277498604131772</v>
      </c>
      <c r="G23" s="18">
        <v>0.17317224287484512</v>
      </c>
      <c r="H23" s="18">
        <v>0.72862453531598514</v>
      </c>
      <c r="I23" s="18">
        <v>0.62887236679058245</v>
      </c>
      <c r="M23" t="s">
        <v>45</v>
      </c>
      <c r="N23" t="s">
        <v>47</v>
      </c>
    </row>
    <row r="24" spans="1:31" x14ac:dyDescent="0.25">
      <c r="B24" t="s">
        <v>19</v>
      </c>
      <c r="D24" s="18">
        <v>0.29705727638337193</v>
      </c>
      <c r="E24" s="18">
        <v>0.74490296685814628</v>
      </c>
      <c r="F24" s="18">
        <v>0.75641662898130779</v>
      </c>
      <c r="G24" s="18">
        <v>0.19416830764560777</v>
      </c>
      <c r="H24" s="18">
        <v>0.60688839034286268</v>
      </c>
      <c r="I24" s="18">
        <v>0.45938321026630063</v>
      </c>
      <c r="N24" t="s">
        <v>48</v>
      </c>
      <c r="O24" s="18">
        <v>1.6542495031304557E-2</v>
      </c>
      <c r="P24" s="18">
        <v>3.4943708533460592E-2</v>
      </c>
      <c r="Q24" s="18">
        <v>3.2916511986153404E-2</v>
      </c>
      <c r="R24" s="18">
        <v>2.8492132125507184E-2</v>
      </c>
      <c r="S24" s="18">
        <v>3.447013429208786E-2</v>
      </c>
      <c r="T24" s="18"/>
      <c r="U24" s="18">
        <v>2.2954336337690364E-2</v>
      </c>
      <c r="V24" s="18">
        <v>2.4552450961483861E-2</v>
      </c>
      <c r="W24" s="18">
        <v>2.5743710740010754E-2</v>
      </c>
      <c r="X24" s="18">
        <v>2.3680180366537934E-2</v>
      </c>
      <c r="Y24" s="18">
        <v>2.5438443523920086E-2</v>
      </c>
      <c r="Z24" s="18"/>
      <c r="AA24" s="18">
        <v>1.9714190608455612E-2</v>
      </c>
      <c r="AB24" s="18">
        <v>3.0525456631154035E-2</v>
      </c>
      <c r="AC24" s="18">
        <v>2.9817969443229023E-2</v>
      </c>
      <c r="AD24" s="18">
        <v>2.6319060594946868E-2</v>
      </c>
      <c r="AE24" s="18">
        <v>3.0629523407789447E-2</v>
      </c>
    </row>
    <row r="25" spans="1:31" x14ac:dyDescent="0.25">
      <c r="B25" t="s">
        <v>49</v>
      </c>
      <c r="D25" s="18">
        <v>0.29666975023126735</v>
      </c>
      <c r="E25" s="18">
        <v>0.83608137413514161</v>
      </c>
      <c r="F25" s="18">
        <v>0.88376039774357018</v>
      </c>
      <c r="G25" s="18">
        <v>0.19395706334481844</v>
      </c>
      <c r="H25" s="18">
        <v>0.77974098057354302</v>
      </c>
      <c r="I25" s="18">
        <v>0.77506938020351523</v>
      </c>
      <c r="N25" t="s">
        <v>50</v>
      </c>
      <c r="O25" s="18">
        <v>1.5069087750558558E-2</v>
      </c>
      <c r="P25" s="18">
        <v>9.3620689190574511E-3</v>
      </c>
      <c r="Q25" s="18">
        <v>2.0894068661623917E-2</v>
      </c>
      <c r="R25" s="18">
        <v>1.4972704304328241E-2</v>
      </c>
      <c r="S25" s="18">
        <v>1.7956633089882535E-2</v>
      </c>
      <c r="T25" s="18"/>
      <c r="U25" s="18">
        <v>4.8130489119255639E-2</v>
      </c>
      <c r="V25" s="18">
        <v>5.0009321634814627E-2</v>
      </c>
      <c r="W25" s="18">
        <v>5.300639963958733E-2</v>
      </c>
      <c r="X25" s="18">
        <v>4.9141531304571467E-2</v>
      </c>
      <c r="Y25" s="18">
        <v>5.1625015297308528E-2</v>
      </c>
      <c r="Z25" s="18"/>
      <c r="AA25" s="18">
        <v>3.14233135469889E-2</v>
      </c>
      <c r="AB25" s="18">
        <v>2.6644847292220799E-2</v>
      </c>
      <c r="AC25" s="18">
        <v>3.4766113943960092E-2</v>
      </c>
      <c r="AD25" s="18">
        <v>3.0403304797873978E-2</v>
      </c>
      <c r="AE25" s="18">
        <v>3.2273681633916272E-2</v>
      </c>
    </row>
    <row r="26" spans="1:31" x14ac:dyDescent="0.25">
      <c r="B26" t="s">
        <v>51</v>
      </c>
      <c r="D26" s="18">
        <v>0.5130551216246374</v>
      </c>
      <c r="E26" s="18">
        <v>0.80760387959255142</v>
      </c>
      <c r="F26" s="18">
        <v>0.84699089257104765</v>
      </c>
      <c r="G26" s="18">
        <v>0.43899588631264025</v>
      </c>
      <c r="H26" s="18">
        <v>0.70465594614809279</v>
      </c>
      <c r="I26" s="18">
        <v>0.66739902767389681</v>
      </c>
      <c r="N26" t="s">
        <v>20</v>
      </c>
      <c r="O26" s="18">
        <v>8.8393563238822762E-2</v>
      </c>
      <c r="P26" s="18">
        <v>-1.1808545160831466E-2</v>
      </c>
      <c r="Q26" s="18">
        <v>-1.6106363820801519E-2</v>
      </c>
      <c r="R26" s="18">
        <v>2.3922240779898015E-2</v>
      </c>
      <c r="S26" s="18">
        <v>-1.2911304553156361E-2</v>
      </c>
      <c r="T26" s="18"/>
      <c r="U26" s="18">
        <v>0.11638333627952892</v>
      </c>
      <c r="V26" s="18">
        <v>0.12092649791665099</v>
      </c>
      <c r="W26" s="18">
        <v>0.1281736283766487</v>
      </c>
      <c r="X26" s="18">
        <v>0.11882810768864595</v>
      </c>
      <c r="Y26" s="18">
        <v>0.12483335835059077</v>
      </c>
      <c r="Z26" s="18"/>
      <c r="AA26" s="18">
        <v>0.10223904616901552</v>
      </c>
      <c r="AB26" s="18">
        <v>4.4628979606275938E-2</v>
      </c>
      <c r="AC26" s="18">
        <v>4.6220428540413513E-2</v>
      </c>
      <c r="AD26" s="18">
        <v>6.6781614230209535E-2</v>
      </c>
      <c r="AE26" s="18">
        <v>4.5662850074313074E-2</v>
      </c>
    </row>
    <row r="27" spans="1:31" x14ac:dyDescent="0.25">
      <c r="B27" t="s">
        <v>52</v>
      </c>
      <c r="D27" s="18">
        <v>0.44708155293254925</v>
      </c>
      <c r="E27" s="18">
        <v>0.81633730259268644</v>
      </c>
      <c r="F27" s="18">
        <v>0.85839940075795218</v>
      </c>
      <c r="G27" s="18">
        <v>0.36401239273954161</v>
      </c>
      <c r="H27" s="18">
        <v>0.71778942075297247</v>
      </c>
      <c r="I27" s="18">
        <v>0.69029505750296027</v>
      </c>
      <c r="N27" t="s">
        <v>53</v>
      </c>
      <c r="O27" s="18">
        <v>1.4936967224689731E-2</v>
      </c>
      <c r="P27" s="18">
        <v>4.7878757390847132E-3</v>
      </c>
      <c r="Q27" s="18">
        <v>-6.5556286526209575E-4</v>
      </c>
      <c r="R27" s="18">
        <v>1.1912367752733051E-2</v>
      </c>
      <c r="S27" s="18">
        <v>7.4960014239397693E-4</v>
      </c>
      <c r="T27" s="18"/>
      <c r="U27" s="18">
        <v>3.1825056072946487E-2</v>
      </c>
      <c r="V27" s="18">
        <v>3.334236928946159E-2</v>
      </c>
      <c r="W27" s="18">
        <v>3.4719420796448616E-2</v>
      </c>
      <c r="X27" s="18">
        <v>3.272580557948998E-2</v>
      </c>
      <c r="Y27" s="18">
        <v>3.4042625634020121E-2</v>
      </c>
      <c r="Z27" s="18"/>
      <c r="AA27" s="18">
        <v>2.3290866541131577E-2</v>
      </c>
      <c r="AB27" s="18">
        <v>1.6928941878046104E-2</v>
      </c>
      <c r="AC27" s="18">
        <v>1.462589943512041E-2</v>
      </c>
      <c r="AD27" s="18">
        <v>2.1311690825768389E-2</v>
      </c>
      <c r="AE27" s="18">
        <v>1.4907033047983102E-2</v>
      </c>
    </row>
    <row r="28" spans="1:31" x14ac:dyDescent="0.25">
      <c r="B28" t="s">
        <v>28</v>
      </c>
      <c r="D28" s="18">
        <v>0.38758979900339763</v>
      </c>
      <c r="E28" s="18">
        <v>0.68667311318819213</v>
      </c>
      <c r="F28" s="18">
        <v>0.86416170477089682</v>
      </c>
      <c r="G28" s="18">
        <v>0.35176034589252625</v>
      </c>
      <c r="H28" s="18">
        <v>0.61768284429605902</v>
      </c>
      <c r="I28" s="18">
        <v>0.80893493323700039</v>
      </c>
      <c r="N28" t="s">
        <v>54</v>
      </c>
      <c r="O28" s="18">
        <v>0.19748343333034324</v>
      </c>
      <c r="P28" s="18">
        <v>0.10519494141485593</v>
      </c>
      <c r="Q28" s="18">
        <v>8.3107251211747085E-2</v>
      </c>
      <c r="R28" s="18">
        <v>0.13806371469670367</v>
      </c>
      <c r="S28" s="18">
        <v>9.1894097506763084E-2</v>
      </c>
      <c r="T28" s="18"/>
      <c r="U28" s="18">
        <v>0.18919160215135136</v>
      </c>
      <c r="V28" s="18">
        <v>0.20522660537056597</v>
      </c>
      <c r="W28" s="18">
        <v>0.21955583300941578</v>
      </c>
      <c r="X28" s="18">
        <v>0.19764466533236674</v>
      </c>
      <c r="Y28" s="18">
        <v>0.21417095622979088</v>
      </c>
      <c r="Z28" s="18"/>
      <c r="AA28" s="18">
        <v>0.19338177781202912</v>
      </c>
      <c r="AB28" s="18">
        <v>0.14772733814372754</v>
      </c>
      <c r="AC28" s="18">
        <v>0.14205099175511438</v>
      </c>
      <c r="AD28" s="18">
        <v>0.16497039915145661</v>
      </c>
      <c r="AE28" s="18">
        <v>0.14389076641007076</v>
      </c>
    </row>
    <row r="29" spans="1:31" x14ac:dyDescent="0.25">
      <c r="B29" t="s">
        <v>55</v>
      </c>
      <c r="D29" s="18">
        <v>0.65631483908579213</v>
      </c>
      <c r="E29" s="18">
        <v>0.90458920779595264</v>
      </c>
      <c r="F29" s="18">
        <v>0.92775054282570035</v>
      </c>
      <c r="G29" s="18">
        <v>0.5742805875310355</v>
      </c>
      <c r="H29" s="18">
        <v>0.85069240869075069</v>
      </c>
      <c r="I29" s="18">
        <v>0.85393051282085086</v>
      </c>
      <c r="N29" t="s">
        <v>28</v>
      </c>
      <c r="O29" s="18">
        <v>7.3224279118921057E-2</v>
      </c>
      <c r="P29" s="18">
        <v>2.2826930080024191E-2</v>
      </c>
      <c r="Q29" s="18">
        <v>1.8544651182394678E-2</v>
      </c>
      <c r="R29" s="18">
        <v>3.386109057270166E-2</v>
      </c>
      <c r="S29" s="18">
        <v>1.9202950959469667E-2</v>
      </c>
      <c r="T29" s="18"/>
      <c r="U29" s="18">
        <v>3.3946012717949885E-2</v>
      </c>
      <c r="V29" s="18">
        <v>2.6238358798300138E-2</v>
      </c>
      <c r="W29" s="18">
        <v>1.9309981823782189E-2</v>
      </c>
      <c r="X29" s="18">
        <v>2.9299859178994147E-2</v>
      </c>
      <c r="Y29" s="18">
        <v>2.2235287413819187E-2</v>
      </c>
      <c r="Z29" s="18"/>
      <c r="AA29" s="18">
        <v>5.37948051395747E-2</v>
      </c>
      <c r="AB29" s="18">
        <v>2.4277433189941678E-2</v>
      </c>
      <c r="AC29" s="18">
        <v>1.8875262539152692E-2</v>
      </c>
      <c r="AD29" s="18">
        <v>3.1801244052526455E-2</v>
      </c>
      <c r="AE29" s="18">
        <v>2.0492413219678585E-2</v>
      </c>
    </row>
    <row r="30" spans="1:31" x14ac:dyDescent="0.25">
      <c r="B30" s="25" t="s">
        <v>68</v>
      </c>
      <c r="C30" s="26">
        <v>-3.9790409054384135E-2</v>
      </c>
      <c r="N30" t="s">
        <v>55</v>
      </c>
      <c r="O30" s="18">
        <v>0.59435017430536008</v>
      </c>
      <c r="P30" s="18">
        <v>0.83469302047434868</v>
      </c>
      <c r="Q30" s="18">
        <v>0.86129944364414457</v>
      </c>
      <c r="R30" s="18">
        <v>0.74877574976812822</v>
      </c>
      <c r="S30" s="18">
        <v>0.84863788856255928</v>
      </c>
      <c r="T30" s="18"/>
      <c r="U30" s="18">
        <v>0.55756916732127748</v>
      </c>
      <c r="V30" s="18">
        <v>0.53970439602872289</v>
      </c>
      <c r="W30" s="18">
        <v>0.51949102561410665</v>
      </c>
      <c r="X30" s="18">
        <v>0.54867985054939372</v>
      </c>
      <c r="Y30" s="18">
        <v>0.52765431355055048</v>
      </c>
      <c r="Z30" s="18"/>
      <c r="AA30" s="18">
        <v>0.57615600018280455</v>
      </c>
      <c r="AB30" s="18">
        <v>0.70926700325863379</v>
      </c>
      <c r="AC30" s="18">
        <v>0.71364333434300997</v>
      </c>
      <c r="AD30" s="18">
        <v>0.65841268634721817</v>
      </c>
      <c r="AE30" s="18">
        <v>0.71214373220624883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8.1632653061224511E-2</v>
      </c>
      <c r="E32" s="18">
        <v>0.45884161850353028</v>
      </c>
      <c r="F32" s="18">
        <v>0.51185350429850096</v>
      </c>
      <c r="G32" s="18">
        <v>2.7902980135869841E-2</v>
      </c>
      <c r="H32" s="18">
        <v>0.3396859895928932</v>
      </c>
      <c r="I32" s="18">
        <v>0.31339139206637512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0.82623519877905205</v>
      </c>
      <c r="F33" s="18">
        <v>0.89309124233205317</v>
      </c>
      <c r="G33" s="18">
        <v>0.45337099710827888</v>
      </c>
      <c r="H33" s="18">
        <v>0.74059969135501957</v>
      </c>
      <c r="I33" s="18">
        <v>0.77041581878547705</v>
      </c>
      <c r="N33" t="s">
        <v>57</v>
      </c>
      <c r="O33" s="11">
        <v>7029.3012454152404</v>
      </c>
      <c r="P33" s="11">
        <v>3943.3489843647462</v>
      </c>
      <c r="Q33" s="11">
        <v>3717.9396755987705</v>
      </c>
      <c r="R33" s="11">
        <v>4365.5168708901701</v>
      </c>
      <c r="S33" s="11">
        <v>3797.4112669365686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105322727.87400001</v>
      </c>
      <c r="D38" s="19">
        <v>107472171.30000001</v>
      </c>
      <c r="E38" s="30">
        <v>131064951.68000001</v>
      </c>
      <c r="F38" s="19">
        <v>152174578.92000002</v>
      </c>
      <c r="G38" s="30">
        <v>87163884.75</v>
      </c>
      <c r="H38" s="19">
        <v>49532908.159999996</v>
      </c>
      <c r="I38" s="30">
        <v>57256321.5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E38"/>
  <sheetViews>
    <sheetView topLeftCell="F4" workbookViewId="0">
      <selection activeCell="AE10" sqref="AE10:AE15"/>
    </sheetView>
  </sheetViews>
  <sheetFormatPr defaultRowHeight="15" x14ac:dyDescent="0.25"/>
  <cols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9" width="9.5703125" bestFit="1" customWidth="1"/>
    <col min="10" max="11" width="10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3" width="13.7109375" bestFit="1" customWidth="1"/>
    <col min="24" max="25" width="15.28515625" bestFit="1" customWidth="1"/>
    <col min="26" max="26" width="1.5703125" customWidth="1"/>
    <col min="27" max="29" width="13.7109375" bestFit="1" customWidth="1"/>
    <col min="30" max="31" width="16.85546875" bestFit="1" customWidth="1"/>
  </cols>
  <sheetData>
    <row r="1" spans="1:31" x14ac:dyDescent="0.25">
      <c r="A1" t="s">
        <v>85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730075</v>
      </c>
      <c r="D4" s="6">
        <v>824554</v>
      </c>
      <c r="E4" s="6">
        <v>1118987</v>
      </c>
      <c r="F4" s="6">
        <v>1494708</v>
      </c>
      <c r="G4" s="6">
        <v>751465</v>
      </c>
      <c r="H4" s="6">
        <v>556306</v>
      </c>
      <c r="I4" s="6">
        <v>569677</v>
      </c>
      <c r="J4" s="6">
        <v>3352939</v>
      </c>
      <c r="K4" s="6">
        <v>7908333</v>
      </c>
      <c r="M4" t="s">
        <v>13</v>
      </c>
    </row>
    <row r="5" spans="1:31" x14ac:dyDescent="0.25">
      <c r="B5" t="s">
        <v>15</v>
      </c>
      <c r="C5" s="27">
        <v>6.16</v>
      </c>
      <c r="D5" s="7">
        <v>6.16</v>
      </c>
      <c r="E5" s="7">
        <v>6.16</v>
      </c>
      <c r="F5" s="7">
        <v>6.16</v>
      </c>
      <c r="G5" s="7">
        <v>5.12</v>
      </c>
      <c r="H5" s="7">
        <v>2.78</v>
      </c>
      <c r="I5" s="7">
        <v>2.1800000000000002</v>
      </c>
      <c r="J5" s="6"/>
      <c r="K5" s="6"/>
      <c r="N5" t="s">
        <v>16</v>
      </c>
      <c r="O5" s="8">
        <v>3550561.0520423488</v>
      </c>
      <c r="P5" s="8">
        <v>20829505.157805339</v>
      </c>
      <c r="Q5" s="8">
        <v>42192222.175988741</v>
      </c>
      <c r="R5" s="8">
        <v>114596573.09056464</v>
      </c>
      <c r="S5" s="8">
        <v>336357424.14179176</v>
      </c>
      <c r="T5" s="8"/>
      <c r="U5" s="8">
        <v>2539373.3043876425</v>
      </c>
      <c r="V5" s="8">
        <v>4515257.8392452374</v>
      </c>
      <c r="W5" s="8">
        <v>8033247.1726227831</v>
      </c>
      <c r="X5" s="8">
        <v>35232912.864444405</v>
      </c>
      <c r="Y5" s="8">
        <v>62104382.413916335</v>
      </c>
      <c r="Z5" s="8"/>
      <c r="AA5" s="8">
        <v>6089934.3564299913</v>
      </c>
      <c r="AB5" s="8">
        <v>25344762.997050576</v>
      </c>
      <c r="AC5" s="8">
        <v>50225469.348611526</v>
      </c>
      <c r="AD5" s="8">
        <v>149829485.95500904</v>
      </c>
      <c r="AE5" s="8">
        <v>398461806.55570811</v>
      </c>
    </row>
    <row r="6" spans="1:31" x14ac:dyDescent="0.25">
      <c r="B6" t="s">
        <v>17</v>
      </c>
      <c r="C6" s="23">
        <v>3942</v>
      </c>
      <c r="D6" s="6">
        <v>4453</v>
      </c>
      <c r="E6" s="6">
        <v>6043</v>
      </c>
      <c r="F6" s="6">
        <v>8071</v>
      </c>
      <c r="G6" s="6">
        <v>3386</v>
      </c>
      <c r="H6" s="6">
        <v>1274</v>
      </c>
      <c r="I6" s="6">
        <v>1253</v>
      </c>
      <c r="J6" s="6">
        <v>33539</v>
      </c>
      <c r="K6" s="6">
        <v>59454</v>
      </c>
      <c r="N6" t="s">
        <v>18</v>
      </c>
      <c r="O6" s="8">
        <v>4089158.686360551</v>
      </c>
      <c r="P6" s="8">
        <v>12643407.621406633</v>
      </c>
      <c r="Q6" s="8">
        <v>16383123.46545808</v>
      </c>
      <c r="R6" s="8">
        <v>101295688.70248401</v>
      </c>
      <c r="S6" s="8">
        <v>128122432.64312041</v>
      </c>
      <c r="T6" s="8"/>
      <c r="U6" s="8">
        <v>13012148.992802126</v>
      </c>
      <c r="V6" s="8">
        <v>22893670.850749228</v>
      </c>
      <c r="W6" s="8">
        <v>40538502.908090048</v>
      </c>
      <c r="X6" s="8">
        <v>178608762.17712927</v>
      </c>
      <c r="Y6" s="8">
        <v>315092717.84793919</v>
      </c>
      <c r="Z6" s="8"/>
      <c r="AA6" s="8">
        <v>17101307.679162677</v>
      </c>
      <c r="AB6" s="8">
        <v>35537078.472155862</v>
      </c>
      <c r="AC6" s="8">
        <v>56921626.373548128</v>
      </c>
      <c r="AD6" s="8">
        <v>279904450.87961328</v>
      </c>
      <c r="AE6" s="8">
        <v>443215150.4910596</v>
      </c>
    </row>
    <row r="7" spans="1:31" x14ac:dyDescent="0.25">
      <c r="B7" t="s">
        <v>19</v>
      </c>
      <c r="C7" s="28">
        <v>18547.019618306673</v>
      </c>
      <c r="D7" s="9">
        <v>20946.944206490753</v>
      </c>
      <c r="E7" s="9">
        <v>28426.925107781321</v>
      </c>
      <c r="F7" s="9">
        <v>37971.75062141021</v>
      </c>
      <c r="G7" s="9">
        <v>15805.704697986577</v>
      </c>
      <c r="H7" s="9">
        <v>8437.2035794183448</v>
      </c>
      <c r="I7" s="9">
        <v>8389.2393736017893</v>
      </c>
      <c r="J7" s="9">
        <v>138632.70513150265</v>
      </c>
      <c r="K7" s="9">
        <v>256488.67037990666</v>
      </c>
      <c r="N7" t="s">
        <v>20</v>
      </c>
      <c r="O7" s="8">
        <v>14945279.070877083</v>
      </c>
      <c r="P7" s="8">
        <v>-3004876.0687718838</v>
      </c>
      <c r="Q7" s="8">
        <v>-22924984.683514953</v>
      </c>
      <c r="R7" s="8">
        <v>71301856.304595113</v>
      </c>
      <c r="S7" s="8">
        <v>-156007055.35593301</v>
      </c>
      <c r="T7" s="8"/>
      <c r="U7" s="8">
        <v>16645136.236298032</v>
      </c>
      <c r="V7" s="8">
        <v>33534379.869778134</v>
      </c>
      <c r="W7" s="8">
        <v>64586694.605398834</v>
      </c>
      <c r="X7" s="8">
        <v>248455810.91411412</v>
      </c>
      <c r="Y7" s="8">
        <v>485995167.4036172</v>
      </c>
      <c r="Z7" s="8"/>
      <c r="AA7" s="8">
        <v>31590415.307175115</v>
      </c>
      <c r="AB7" s="8">
        <v>30529503.80100625</v>
      </c>
      <c r="AC7" s="8">
        <v>41661709.921883881</v>
      </c>
      <c r="AD7" s="8">
        <v>319757667.21870923</v>
      </c>
      <c r="AE7" s="8">
        <v>329988112.04768419</v>
      </c>
    </row>
    <row r="8" spans="1:31" x14ac:dyDescent="0.25">
      <c r="B8" t="s">
        <v>21</v>
      </c>
      <c r="C8" s="23">
        <v>34792</v>
      </c>
      <c r="D8" s="6">
        <v>39295</v>
      </c>
      <c r="E8" s="6">
        <v>53326</v>
      </c>
      <c r="F8" s="6">
        <v>71231</v>
      </c>
      <c r="G8" s="6">
        <v>27817</v>
      </c>
      <c r="H8" s="6">
        <v>8706</v>
      </c>
      <c r="I8" s="6">
        <v>6363</v>
      </c>
      <c r="J8" s="6">
        <v>318879</v>
      </c>
      <c r="K8" s="6">
        <v>560760</v>
      </c>
      <c r="N8" t="s">
        <v>22</v>
      </c>
      <c r="O8" s="8">
        <v>3407470.1805804688</v>
      </c>
      <c r="P8" s="8">
        <v>9196848.3201467656</v>
      </c>
      <c r="Q8" s="8">
        <v>-1526974.343509458</v>
      </c>
      <c r="R8" s="8">
        <v>84211000.539058536</v>
      </c>
      <c r="S8" s="8">
        <v>23216636.67916581</v>
      </c>
      <c r="T8" s="8"/>
      <c r="U8" s="8">
        <v>9434121.0989959091</v>
      </c>
      <c r="V8" s="8">
        <v>17826789.345494211</v>
      </c>
      <c r="W8" s="8">
        <v>33204856.153054066</v>
      </c>
      <c r="X8" s="8">
        <v>135189857.32504088</v>
      </c>
      <c r="Y8" s="8">
        <v>253056623.0402641</v>
      </c>
      <c r="Z8" s="8"/>
      <c r="AA8" s="8">
        <v>12841591.279576378</v>
      </c>
      <c r="AB8" s="8">
        <v>27023637.665640976</v>
      </c>
      <c r="AC8" s="8">
        <v>31677881.809544608</v>
      </c>
      <c r="AD8" s="8">
        <v>219400857.86409941</v>
      </c>
      <c r="AE8" s="8">
        <v>276273259.71942991</v>
      </c>
    </row>
    <row r="9" spans="1:31" x14ac:dyDescent="0.25">
      <c r="B9" t="s">
        <v>23</v>
      </c>
      <c r="C9" s="23">
        <v>92072</v>
      </c>
      <c r="D9" s="6">
        <v>102006</v>
      </c>
      <c r="E9" s="6">
        <v>138462</v>
      </c>
      <c r="F9" s="6">
        <v>185580</v>
      </c>
      <c r="G9" s="6">
        <v>56405</v>
      </c>
      <c r="H9" s="6">
        <v>29256</v>
      </c>
      <c r="I9" s="6">
        <v>24479</v>
      </c>
      <c r="J9" s="6">
        <v>812878</v>
      </c>
      <c r="K9" s="6">
        <v>1391069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126864</v>
      </c>
      <c r="D10" s="6">
        <v>141301</v>
      </c>
      <c r="E10" s="6">
        <v>191788</v>
      </c>
      <c r="F10" s="6">
        <v>256811</v>
      </c>
      <c r="G10" s="6">
        <v>84222</v>
      </c>
      <c r="H10" s="6">
        <v>37962</v>
      </c>
      <c r="I10" s="6">
        <v>30842</v>
      </c>
      <c r="J10" s="6">
        <v>1131757</v>
      </c>
      <c r="K10" s="6">
        <v>1951829</v>
      </c>
      <c r="N10" t="s">
        <v>26</v>
      </c>
      <c r="O10" s="8">
        <v>26068562.030129015</v>
      </c>
      <c r="P10" s="8">
        <v>34748304.434402592</v>
      </c>
      <c r="Q10" s="8">
        <v>49374747.886281617</v>
      </c>
      <c r="R10" s="8">
        <v>305700461.75994241</v>
      </c>
      <c r="S10" s="8">
        <v>418094621.43215591</v>
      </c>
      <c r="T10" s="8"/>
      <c r="U10" s="20">
        <v>11294951.402229326</v>
      </c>
      <c r="V10" s="20">
        <v>20262753.617391817</v>
      </c>
      <c r="W10" s="20">
        <v>36777193.14260564</v>
      </c>
      <c r="X10" s="20">
        <v>157065763.96972403</v>
      </c>
      <c r="Y10" s="20">
        <v>282194505.47519106</v>
      </c>
      <c r="Z10" s="10"/>
      <c r="AA10" s="20">
        <v>37363513.432358339</v>
      </c>
      <c r="AB10" s="20">
        <v>55011058.05179441</v>
      </c>
      <c r="AC10" s="20">
        <v>86151941.028887257</v>
      </c>
      <c r="AD10" s="20">
        <v>462766225.72966647</v>
      </c>
      <c r="AE10" s="20">
        <v>700289126.90734696</v>
      </c>
    </row>
    <row r="11" spans="1:31" x14ac:dyDescent="0.25">
      <c r="B11" t="s">
        <v>62</v>
      </c>
      <c r="C11" s="28">
        <v>173.76844844707733</v>
      </c>
      <c r="D11" s="6">
        <v>171.36658120632487</v>
      </c>
      <c r="E11" s="6">
        <v>171.39430574260467</v>
      </c>
      <c r="F11" s="6">
        <v>171.81349133074821</v>
      </c>
      <c r="G11" s="6">
        <v>112.07707611132921</v>
      </c>
      <c r="H11" s="6">
        <v>68.23942218850776</v>
      </c>
      <c r="I11" s="6">
        <v>54.139450952030707</v>
      </c>
      <c r="N11" t="s">
        <v>27</v>
      </c>
      <c r="O11" s="8">
        <v>31141971.540830646</v>
      </c>
      <c r="P11" s="8">
        <v>42609264.475968063</v>
      </c>
      <c r="Q11" s="8">
        <v>62243202.819335327</v>
      </c>
      <c r="R11" s="8">
        <v>370698569.72092766</v>
      </c>
      <c r="S11" s="8">
        <v>522463218.61667585</v>
      </c>
      <c r="T11" s="8"/>
      <c r="U11" s="20">
        <v>19803895.476168964</v>
      </c>
      <c r="V11" s="20">
        <v>35683816.572369993</v>
      </c>
      <c r="W11" s="20">
        <v>64896461.674943835</v>
      </c>
      <c r="X11" s="20">
        <v>276107084.03121656</v>
      </c>
      <c r="Y11" s="20">
        <v>497679246.83306682</v>
      </c>
      <c r="Z11" s="10"/>
      <c r="AA11" s="20">
        <v>50945867.01699961</v>
      </c>
      <c r="AB11" s="20">
        <v>78293081.048338056</v>
      </c>
      <c r="AC11" s="20">
        <v>127139664.49427916</v>
      </c>
      <c r="AD11" s="20">
        <v>646805653.75214422</v>
      </c>
      <c r="AE11" s="20">
        <v>1020142465.4497427</v>
      </c>
    </row>
    <row r="12" spans="1:31" x14ac:dyDescent="0.25">
      <c r="B12" t="s">
        <v>63</v>
      </c>
      <c r="C12" s="23">
        <v>540</v>
      </c>
      <c r="D12">
        <v>540</v>
      </c>
      <c r="E12">
        <v>540</v>
      </c>
      <c r="F12">
        <v>540</v>
      </c>
      <c r="G12" s="9">
        <v>494.29</v>
      </c>
      <c r="H12" s="30">
        <v>251.59</v>
      </c>
      <c r="I12" s="30">
        <v>245.05</v>
      </c>
      <c r="N12" t="s">
        <v>30</v>
      </c>
      <c r="O12" s="8">
        <v>4668488.3466282291</v>
      </c>
      <c r="P12" s="8">
        <v>2938595.510953234</v>
      </c>
      <c r="Q12" s="8">
        <v>3742006.2333236784</v>
      </c>
      <c r="R12" s="8">
        <v>32914731.437890887</v>
      </c>
      <c r="S12" s="8">
        <v>31961860.880487062</v>
      </c>
      <c r="T12" s="8"/>
      <c r="U12" s="20">
        <v>1972996.0861388631</v>
      </c>
      <c r="V12" s="20">
        <v>2532300.2200580318</v>
      </c>
      <c r="W12" s="20">
        <v>3333379.14312289</v>
      </c>
      <c r="X12" s="20">
        <v>22666390.664342165</v>
      </c>
      <c r="Y12" s="20">
        <v>29449018.448277347</v>
      </c>
      <c r="Z12" s="10"/>
      <c r="AA12" s="20">
        <v>6641484.4327670923</v>
      </c>
      <c r="AB12" s="20">
        <v>5470895.7310112659</v>
      </c>
      <c r="AC12" s="20">
        <v>7075385.3764465684</v>
      </c>
      <c r="AD12" s="20">
        <v>55581122.102233052</v>
      </c>
      <c r="AE12" s="20">
        <v>61410879.328764409</v>
      </c>
    </row>
    <row r="13" spans="1:31" x14ac:dyDescent="0.25">
      <c r="A13" t="s">
        <v>28</v>
      </c>
      <c r="B13" t="s">
        <v>29</v>
      </c>
      <c r="C13" s="23">
        <v>9685</v>
      </c>
      <c r="D13" s="6">
        <v>10021.625436866487</v>
      </c>
      <c r="E13" s="6">
        <v>10915.270957010118</v>
      </c>
      <c r="F13" s="6">
        <v>11888.6043801495</v>
      </c>
      <c r="G13" s="6">
        <v>9203.5335644692223</v>
      </c>
      <c r="H13" s="6">
        <v>5906.8903646910176</v>
      </c>
      <c r="I13" s="6">
        <v>5803.3805669514659</v>
      </c>
      <c r="J13" s="6">
        <v>38024.231490412072</v>
      </c>
      <c r="K13" s="6">
        <v>57422.326535354165</v>
      </c>
      <c r="N13" t="s">
        <v>58</v>
      </c>
      <c r="O13" s="8">
        <v>934993.19896253012</v>
      </c>
      <c r="P13" s="8">
        <v>4507888.4069664814</v>
      </c>
      <c r="Q13" s="8">
        <v>9670104.7367040049</v>
      </c>
      <c r="R13" s="8">
        <v>25691106.699767247</v>
      </c>
      <c r="S13" s="8">
        <v>70230109.295579508</v>
      </c>
      <c r="T13" s="8"/>
      <c r="U13" s="20">
        <v>6266835.4480327638</v>
      </c>
      <c r="V13" s="20">
        <v>9136709.7013668083</v>
      </c>
      <c r="W13" s="20">
        <v>15169294.849307252</v>
      </c>
      <c r="X13" s="20">
        <v>76834364.129064202</v>
      </c>
      <c r="Y13" s="20">
        <v>120045223.9403358</v>
      </c>
      <c r="Z13" s="10"/>
      <c r="AA13" s="20">
        <v>7201828.6469952939</v>
      </c>
      <c r="AB13" s="20">
        <v>13644598.10833329</v>
      </c>
      <c r="AC13" s="20">
        <v>24839399.586011257</v>
      </c>
      <c r="AD13" s="20">
        <v>102525470.82883145</v>
      </c>
      <c r="AE13" s="20">
        <v>190275333.2359153</v>
      </c>
    </row>
    <row r="14" spans="1:31" x14ac:dyDescent="0.25">
      <c r="B14" t="s">
        <v>31</v>
      </c>
      <c r="C14" s="28">
        <v>2049</v>
      </c>
      <c r="D14" s="6">
        <v>2120.2179163799101</v>
      </c>
      <c r="E14" s="6">
        <v>2309.2813826446804</v>
      </c>
      <c r="F14" s="6">
        <v>2515.2039623052465</v>
      </c>
      <c r="G14" s="6">
        <v>1714.6510879762559</v>
      </c>
      <c r="H14" s="6">
        <v>727.4440692024873</v>
      </c>
      <c r="I14" s="6">
        <v>348.20283401708792</v>
      </c>
      <c r="J14" s="6">
        <v>11923.733753846747</v>
      </c>
      <c r="K14" s="6">
        <v>19169.05829716305</v>
      </c>
      <c r="N14" t="s">
        <v>35</v>
      </c>
      <c r="O14" s="8">
        <v>1137193.724751845</v>
      </c>
      <c r="P14" s="8">
        <v>6387876.0959106367</v>
      </c>
      <c r="Q14" s="8">
        <v>12967501.338896526</v>
      </c>
      <c r="R14" s="8">
        <v>34046506.86415723</v>
      </c>
      <c r="S14" s="8">
        <v>95844543.750469863</v>
      </c>
      <c r="T14" s="8"/>
      <c r="U14" s="20">
        <v>5828156.9666704703</v>
      </c>
      <c r="V14" s="20">
        <v>8497140.0222711321</v>
      </c>
      <c r="W14" s="20">
        <v>14107444.209855745</v>
      </c>
      <c r="X14" s="20">
        <v>71455958.640029714</v>
      </c>
      <c r="Y14" s="20">
        <v>111642058.2645123</v>
      </c>
      <c r="Z14" s="10"/>
      <c r="AA14" s="20">
        <v>6965350.6914223153</v>
      </c>
      <c r="AB14" s="20">
        <v>14885016.118181769</v>
      </c>
      <c r="AC14" s="20">
        <v>27074945.548752271</v>
      </c>
      <c r="AD14" s="20">
        <v>105502465.50418694</v>
      </c>
      <c r="AE14" s="20">
        <v>207486602.01498216</v>
      </c>
    </row>
    <row r="15" spans="1:31" x14ac:dyDescent="0.25">
      <c r="A15" t="s">
        <v>33</v>
      </c>
      <c r="B15" t="s">
        <v>34</v>
      </c>
      <c r="C15" s="28">
        <v>4373</v>
      </c>
      <c r="D15" s="20">
        <v>4991</v>
      </c>
      <c r="E15" s="20">
        <v>6811</v>
      </c>
      <c r="F15" s="20">
        <v>9109</v>
      </c>
      <c r="G15" s="20">
        <v>2495.5</v>
      </c>
      <c r="H15" s="20">
        <v>1184.2281818181821</v>
      </c>
      <c r="I15" s="20">
        <v>1048.1100000000004</v>
      </c>
      <c r="J15" s="20">
        <v>40611.359090909093</v>
      </c>
      <c r="K15" s="20">
        <v>68438.309090909082</v>
      </c>
      <c r="M15" t="s">
        <v>37</v>
      </c>
      <c r="O15" s="8">
        <v>340136535.36202174</v>
      </c>
      <c r="P15" s="8">
        <v>283029013.07514298</v>
      </c>
      <c r="Q15" s="8">
        <v>324635021.82574826</v>
      </c>
      <c r="R15" s="8">
        <v>2862814162.5183887</v>
      </c>
      <c r="S15" s="8">
        <v>3052936530.6949944</v>
      </c>
      <c r="T15" s="8"/>
      <c r="U15" s="10"/>
      <c r="V15" s="10"/>
      <c r="W15" s="10"/>
      <c r="X15" s="10"/>
      <c r="Y15" s="10"/>
      <c r="Z15" s="10"/>
      <c r="AA15" s="10">
        <v>340136535.36202174</v>
      </c>
      <c r="AB15" s="10">
        <v>283029013.07514298</v>
      </c>
      <c r="AC15" s="10">
        <v>324635021.82574826</v>
      </c>
      <c r="AD15" s="10">
        <v>2862814162.5183887</v>
      </c>
      <c r="AE15" s="10">
        <v>3052936530.6949944</v>
      </c>
    </row>
    <row r="16" spans="1:31" x14ac:dyDescent="0.25">
      <c r="B16" t="s">
        <v>36</v>
      </c>
      <c r="C16" s="28">
        <v>2793</v>
      </c>
      <c r="D16" s="20">
        <v>3208</v>
      </c>
      <c r="E16" s="20">
        <v>3760</v>
      </c>
      <c r="F16" s="20">
        <v>4639</v>
      </c>
      <c r="G16" s="20">
        <v>1448.0124718871398</v>
      </c>
      <c r="H16" s="20">
        <v>401.8465311187212</v>
      </c>
      <c r="I16" s="20">
        <v>365.1398823529413</v>
      </c>
      <c r="J16" s="20">
        <v>25590.704984970696</v>
      </c>
      <c r="K16" s="20">
        <v>38160.067932641687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4322</v>
      </c>
      <c r="D17" s="20">
        <v>4756.0012049966899</v>
      </c>
      <c r="E17" s="20">
        <v>5417.4791688951482</v>
      </c>
      <c r="F17" s="20">
        <v>6385.8879647012136</v>
      </c>
      <c r="G17" s="20">
        <v>2823.013611261792</v>
      </c>
      <c r="H17" s="20">
        <v>1008.0119732730822</v>
      </c>
      <c r="I17" s="20">
        <v>636.73424621050526</v>
      </c>
      <c r="J17" s="20">
        <v>33485.62664790768</v>
      </c>
      <c r="K17" s="20">
        <v>51172.342743745576</v>
      </c>
      <c r="M17" t="s">
        <v>40</v>
      </c>
      <c r="O17" s="8">
        <v>89943677.831162721</v>
      </c>
      <c r="P17" s="8">
        <v>130856813.95478787</v>
      </c>
      <c r="Q17" s="8">
        <v>172120949.62896353</v>
      </c>
      <c r="R17" s="8">
        <v>1140456495.1193879</v>
      </c>
      <c r="S17" s="8">
        <v>1470283792.083513</v>
      </c>
      <c r="T17" s="8"/>
      <c r="U17" s="8">
        <v>86797615.011724085</v>
      </c>
      <c r="V17" s="8">
        <v>154882818.03872457</v>
      </c>
      <c r="W17" s="8">
        <v>280647073.85900104</v>
      </c>
      <c r="X17" s="8">
        <v>1201616904.7151053</v>
      </c>
      <c r="Y17" s="8">
        <v>2157258943.66712</v>
      </c>
      <c r="Z17" s="8"/>
      <c r="AA17" s="8">
        <v>176741292.84288684</v>
      </c>
      <c r="AB17" s="8">
        <v>285739631.99351245</v>
      </c>
      <c r="AC17" s="8">
        <v>452768023.48796457</v>
      </c>
      <c r="AD17" s="8">
        <v>2342073399.8344936</v>
      </c>
      <c r="AE17" s="8">
        <v>3627542735.7506332</v>
      </c>
    </row>
    <row r="18" spans="1:31" x14ac:dyDescent="0.25">
      <c r="A18" t="s">
        <v>41</v>
      </c>
      <c r="C18" s="28">
        <v>153675.01961830666</v>
      </c>
      <c r="D18" s="6">
        <v>171456.94541148745</v>
      </c>
      <c r="E18" s="6">
        <v>231675.40427667645</v>
      </c>
      <c r="F18" s="6">
        <v>309239.63858611142</v>
      </c>
      <c r="G18" s="6">
        <v>106236.71830924836</v>
      </c>
      <c r="H18" s="6">
        <v>48681.215552691428</v>
      </c>
      <c r="I18" s="6">
        <v>41120.973619812299</v>
      </c>
      <c r="J18" s="6">
        <v>1337414.3317794104</v>
      </c>
      <c r="K18" s="6">
        <v>2318944.0131236524</v>
      </c>
      <c r="N18" t="s">
        <v>42</v>
      </c>
      <c r="O18" s="13">
        <v>18169813</v>
      </c>
      <c r="P18" s="13">
        <v>21804623</v>
      </c>
      <c r="Q18" s="13">
        <v>24430055</v>
      </c>
      <c r="R18" s="13">
        <v>202927119</v>
      </c>
      <c r="S18" s="13">
        <v>232178413</v>
      </c>
      <c r="U18" s="13">
        <v>18356134</v>
      </c>
      <c r="V18" s="13">
        <v>24752891</v>
      </c>
      <c r="W18" s="13">
        <v>33730053</v>
      </c>
      <c r="X18" s="13">
        <v>216873205</v>
      </c>
      <c r="Y18" s="13">
        <v>294532385</v>
      </c>
      <c r="Z18" s="14"/>
      <c r="AA18" s="13">
        <v>18169813</v>
      </c>
      <c r="AB18" s="13">
        <v>21804623</v>
      </c>
      <c r="AC18" s="13">
        <v>24430055</v>
      </c>
      <c r="AD18" s="13">
        <v>202927119</v>
      </c>
      <c r="AE18" s="13">
        <v>232178413</v>
      </c>
    </row>
    <row r="19" spans="1:31" x14ac:dyDescent="0.25">
      <c r="N19" t="s">
        <v>43</v>
      </c>
      <c r="O19" s="15">
        <v>4.9501708042434291</v>
      </c>
      <c r="P19" s="15">
        <v>6.0013334766112614</v>
      </c>
      <c r="Q19" s="15">
        <v>7.0454589491903938</v>
      </c>
      <c r="R19" s="15">
        <v>5.6200299927354109</v>
      </c>
      <c r="S19" s="15">
        <v>6.3325602629711879</v>
      </c>
      <c r="T19" s="15"/>
      <c r="U19" s="15">
        <v>4.7285346147355476</v>
      </c>
      <c r="V19" s="15">
        <v>6.2571607509896348</v>
      </c>
      <c r="W19" s="15">
        <v>8.3203863883344926</v>
      </c>
      <c r="X19" s="15">
        <v>5.54064253679981</v>
      </c>
      <c r="Y19" s="15">
        <v>7.3243522734083042</v>
      </c>
      <c r="Z19" s="15"/>
      <c r="AA19" s="15">
        <v>9.7271938265345295</v>
      </c>
      <c r="AB19" s="15">
        <v>13.10454356369805</v>
      </c>
      <c r="AC19" s="15">
        <v>18.533237992626891</v>
      </c>
      <c r="AD19" s="15">
        <v>11.541450996672818</v>
      </c>
      <c r="AE19" s="15">
        <v>15.623944917526131</v>
      </c>
    </row>
    <row r="20" spans="1:31" x14ac:dyDescent="0.25">
      <c r="M20" t="s">
        <v>44</v>
      </c>
      <c r="O20" s="8">
        <v>430080213.19318449</v>
      </c>
      <c r="P20" s="8">
        <v>413885827.02993083</v>
      </c>
      <c r="Q20" s="8">
        <v>496755971.45471179</v>
      </c>
      <c r="R20" s="8">
        <v>4003270657.6377764</v>
      </c>
      <c r="S20" s="8">
        <v>4523220322.7785072</v>
      </c>
      <c r="T20" s="8"/>
      <c r="U20" s="8">
        <v>86797615.011724085</v>
      </c>
      <c r="V20" s="8">
        <v>154882818.03872457</v>
      </c>
      <c r="W20" s="8">
        <v>280647073.85900104</v>
      </c>
      <c r="X20" s="8">
        <v>1201616904.7151053</v>
      </c>
      <c r="Y20" s="8">
        <v>2157258943.66712</v>
      </c>
      <c r="Z20" s="8"/>
      <c r="AA20" s="8">
        <v>516877828.20490861</v>
      </c>
      <c r="AB20" s="8">
        <v>568768645.06865549</v>
      </c>
      <c r="AC20" s="8">
        <v>777403045.31371284</v>
      </c>
      <c r="AD20" s="8">
        <v>5204887562.3528824</v>
      </c>
      <c r="AE20" s="8">
        <v>6680479266.4456272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23.670040698447721</v>
      </c>
      <c r="P21" s="15">
        <v>18.981563085494798</v>
      </c>
      <c r="Q21" s="15">
        <v>20.333804874966994</v>
      </c>
      <c r="R21" s="15">
        <v>19.727627718588842</v>
      </c>
      <c r="S21" s="15">
        <v>19.481657507834321</v>
      </c>
      <c r="T21" s="15"/>
      <c r="U21" s="15">
        <v>4.7285346147355476</v>
      </c>
      <c r="V21" s="15">
        <v>6.2571607509896348</v>
      </c>
      <c r="W21" s="15">
        <v>8.3203863883344926</v>
      </c>
      <c r="X21" s="15">
        <v>5.54064253679981</v>
      </c>
      <c r="Y21" s="15">
        <v>7.3243522734083042</v>
      </c>
      <c r="Z21" s="15"/>
      <c r="AA21" s="15">
        <v>28.447063720738822</v>
      </c>
      <c r="AB21" s="15">
        <v>26.084773172581588</v>
      </c>
      <c r="AC21" s="15">
        <v>31.821583918403494</v>
      </c>
      <c r="AD21" s="15">
        <v>25.649048722526249</v>
      </c>
      <c r="AE21" s="15">
        <v>28.773042162389263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0.23961374354367843</v>
      </c>
      <c r="E23" s="18">
        <v>0.78917756081416512</v>
      </c>
      <c r="F23" s="18">
        <v>0.84475281873373809</v>
      </c>
      <c r="G23" s="18">
        <v>0.14104515474378487</v>
      </c>
      <c r="H23" s="18">
        <v>0.6768138001014713</v>
      </c>
      <c r="I23" s="18">
        <v>0.68214104515474383</v>
      </c>
      <c r="M23" t="s">
        <v>45</v>
      </c>
      <c r="N23" t="s">
        <v>47</v>
      </c>
    </row>
    <row r="24" spans="1:31" x14ac:dyDescent="0.25">
      <c r="B24" t="s">
        <v>19</v>
      </c>
      <c r="D24" s="18">
        <v>0.24544102747507573</v>
      </c>
      <c r="E24" s="18">
        <v>0.7031967563347602</v>
      </c>
      <c r="F24" s="18">
        <v>0.77906629964878271</v>
      </c>
      <c r="G24" s="18">
        <v>0.1478035272909457</v>
      </c>
      <c r="H24" s="18">
        <v>0.54509113846569301</v>
      </c>
      <c r="I24" s="18">
        <v>0.54767722543835218</v>
      </c>
      <c r="N24" t="s">
        <v>48</v>
      </c>
      <c r="O24" s="18">
        <v>3.9475382124214052E-2</v>
      </c>
      <c r="P24" s="18">
        <v>0.15917784124716736</v>
      </c>
      <c r="Q24" s="18">
        <v>0.24513124211167422</v>
      </c>
      <c r="R24" s="18">
        <v>0.10048307285809108</v>
      </c>
      <c r="S24" s="18">
        <v>0.22877040878288241</v>
      </c>
      <c r="T24" s="18"/>
      <c r="U24" s="18">
        <v>2.9256256684525719E-2</v>
      </c>
      <c r="V24" s="18">
        <v>2.9152735574040953E-2</v>
      </c>
      <c r="W24" s="18">
        <v>2.8624018993544682E-2</v>
      </c>
      <c r="X24" s="18">
        <v>2.932125266063719E-2</v>
      </c>
      <c r="Y24" s="18">
        <v>2.8788561797938463E-2</v>
      </c>
      <c r="Z24" s="18"/>
      <c r="AA24" s="18">
        <v>3.4456771581067948E-2</v>
      </c>
      <c r="AB24" s="18">
        <v>8.8698801843581906E-2</v>
      </c>
      <c r="AC24" s="18">
        <v>0.11092980675113116</v>
      </c>
      <c r="AD24" s="18">
        <v>6.3973010395659238E-2</v>
      </c>
      <c r="AE24" s="18">
        <v>0.10984344929385262</v>
      </c>
    </row>
    <row r="25" spans="1:31" x14ac:dyDescent="0.25">
      <c r="B25" t="s">
        <v>49</v>
      </c>
      <c r="D25" s="18">
        <v>0.29209823132714086</v>
      </c>
      <c r="E25" s="18">
        <v>0.83674005175711663</v>
      </c>
      <c r="F25" s="18">
        <v>0.91067091575297276</v>
      </c>
      <c r="G25" s="18">
        <v>0.20047712117728214</v>
      </c>
      <c r="H25" s="18">
        <v>0.77844509479577551</v>
      </c>
      <c r="I25" s="18">
        <v>0.83807100139966917</v>
      </c>
      <c r="N25" t="s">
        <v>50</v>
      </c>
      <c r="O25" s="18">
        <v>4.5463547688548968E-2</v>
      </c>
      <c r="P25" s="18">
        <v>9.6620170087398261E-2</v>
      </c>
      <c r="Q25" s="18">
        <v>9.5183785011497643E-2</v>
      </c>
      <c r="R25" s="18">
        <v>8.8820300586634787E-2</v>
      </c>
      <c r="S25" s="18">
        <v>8.7141294308604456E-2</v>
      </c>
      <c r="T25" s="18"/>
      <c r="U25" s="18">
        <v>0.14991366975975695</v>
      </c>
      <c r="V25" s="18">
        <v>0.147812850648322</v>
      </c>
      <c r="W25" s="18">
        <v>0.14444655470898252</v>
      </c>
      <c r="X25" s="18">
        <v>0.14864035407314458</v>
      </c>
      <c r="Y25" s="18">
        <v>0.14606161155244243</v>
      </c>
      <c r="Z25" s="18"/>
      <c r="AA25" s="18">
        <v>9.6758982601563223E-2</v>
      </c>
      <c r="AB25" s="18">
        <v>0.12436874165555974</v>
      </c>
      <c r="AC25" s="18">
        <v>0.12571918382186989</v>
      </c>
      <c r="AD25" s="18">
        <v>0.11951139144460339</v>
      </c>
      <c r="AE25" s="18">
        <v>0.12218054555857544</v>
      </c>
    </row>
    <row r="26" spans="1:31" x14ac:dyDescent="0.25">
      <c r="B26" t="s">
        <v>51</v>
      </c>
      <c r="D26" s="18">
        <v>0.44704233084328371</v>
      </c>
      <c r="E26" s="18">
        <v>0.78870737097543009</v>
      </c>
      <c r="F26" s="18">
        <v>0.8680946222653303</v>
      </c>
      <c r="G26" s="18">
        <v>0.38738161438873925</v>
      </c>
      <c r="H26" s="18">
        <v>0.68224867495003905</v>
      </c>
      <c r="I26" s="18">
        <v>0.73413198366495791</v>
      </c>
      <c r="N26" t="s">
        <v>20</v>
      </c>
      <c r="O26" s="18">
        <v>0.16616264123568009</v>
      </c>
      <c r="P26" s="18">
        <v>-2.2963084442894154E-2</v>
      </c>
      <c r="Q26" s="18">
        <v>-0.13319113526234733</v>
      </c>
      <c r="R26" s="18">
        <v>6.2520452651840031E-2</v>
      </c>
      <c r="S26" s="18">
        <v>-0.10610676401108808</v>
      </c>
      <c r="T26" s="18"/>
      <c r="U26" s="18">
        <v>0.19176951157067748</v>
      </c>
      <c r="V26" s="18">
        <v>0.21651452559052548</v>
      </c>
      <c r="W26" s="18">
        <v>0.23013492967273061</v>
      </c>
      <c r="X26" s="18">
        <v>0.20676790576029822</v>
      </c>
      <c r="Y26" s="18">
        <v>0.2252836493413605</v>
      </c>
      <c r="Z26" s="18"/>
      <c r="AA26" s="18">
        <v>0.1787381703451566</v>
      </c>
      <c r="AB26" s="18">
        <v>0.10684378498009477</v>
      </c>
      <c r="AC26" s="18">
        <v>9.2015574776983619E-2</v>
      </c>
      <c r="AD26" s="18">
        <v>0.1365276029527108</v>
      </c>
      <c r="AE26" s="18">
        <v>9.0967394758865894E-2</v>
      </c>
    </row>
    <row r="27" spans="1:31" x14ac:dyDescent="0.25">
      <c r="B27" t="s">
        <v>52</v>
      </c>
      <c r="D27" s="18">
        <v>0.40395326289269007</v>
      </c>
      <c r="E27" s="18">
        <v>0.80206269422487331</v>
      </c>
      <c r="F27" s="18">
        <v>0.87990389819750714</v>
      </c>
      <c r="G27" s="18">
        <v>0.33612372304199772</v>
      </c>
      <c r="H27" s="18">
        <v>0.70076617480136205</v>
      </c>
      <c r="I27" s="18">
        <v>0.75688926724681549</v>
      </c>
      <c r="N27" t="s">
        <v>53</v>
      </c>
      <c r="O27" s="18">
        <v>3.7884487967867878E-2</v>
      </c>
      <c r="P27" s="18">
        <v>7.028176861561336E-2</v>
      </c>
      <c r="Q27" s="18">
        <v>-8.8715193984295077E-3</v>
      </c>
      <c r="R27" s="18">
        <v>7.3839730756448507E-2</v>
      </c>
      <c r="S27" s="18">
        <v>1.5790581929945598E-2</v>
      </c>
      <c r="T27" s="18"/>
      <c r="U27" s="18">
        <v>0.10869101757832408</v>
      </c>
      <c r="V27" s="18">
        <v>0.11509856013232578</v>
      </c>
      <c r="W27" s="18">
        <v>0.11831534780133288</v>
      </c>
      <c r="X27" s="18">
        <v>0.1125066206996259</v>
      </c>
      <c r="Y27" s="18">
        <v>0.11730470455720707</v>
      </c>
      <c r="Z27" s="18"/>
      <c r="AA27" s="18">
        <v>7.2657561077092703E-2</v>
      </c>
      <c r="AB27" s="18">
        <v>9.4574341952867541E-2</v>
      </c>
      <c r="AC27" s="18">
        <v>6.9964927217053496E-2</v>
      </c>
      <c r="AD27" s="18">
        <v>9.3678045222495468E-2</v>
      </c>
      <c r="AE27" s="18">
        <v>7.6159891101120758E-2</v>
      </c>
    </row>
    <row r="28" spans="1:31" x14ac:dyDescent="0.25">
      <c r="B28" t="s">
        <v>28</v>
      </c>
      <c r="D28" s="18">
        <v>0.19128544536409009</v>
      </c>
      <c r="E28" s="18">
        <v>0.6849911515029885</v>
      </c>
      <c r="F28" s="18">
        <v>0.861560796167818</v>
      </c>
      <c r="G28" s="18">
        <v>0.16317662861090487</v>
      </c>
      <c r="H28" s="18">
        <v>0.64497605212177289</v>
      </c>
      <c r="I28" s="18">
        <v>0.83006206246115766</v>
      </c>
      <c r="N28" t="s">
        <v>54</v>
      </c>
      <c r="O28" s="18">
        <v>0.63607064943855307</v>
      </c>
      <c r="P28" s="18">
        <v>0.59116194695905055</v>
      </c>
      <c r="Q28" s="18">
        <v>0.64848556172986926</v>
      </c>
      <c r="R28" s="18">
        <v>0.59309498816968176</v>
      </c>
      <c r="S28" s="18">
        <v>0.63971176524770357</v>
      </c>
      <c r="T28" s="18"/>
      <c r="U28" s="18">
        <v>0.35829149077653405</v>
      </c>
      <c r="V28" s="18">
        <v>0.36121870003536333</v>
      </c>
      <c r="W28" s="18">
        <v>0.36228296778405389</v>
      </c>
      <c r="X28" s="18">
        <v>0.36049163947443191</v>
      </c>
      <c r="Y28" s="18">
        <v>0.36151142383609824</v>
      </c>
      <c r="Z28" s="18"/>
      <c r="AA28" s="18">
        <v>0.49965335790465265</v>
      </c>
      <c r="AB28" s="18">
        <v>0.46652310066375063</v>
      </c>
      <c r="AC28" s="18">
        <v>0.47108363324786806</v>
      </c>
      <c r="AD28" s="18">
        <v>0.47375623648696075</v>
      </c>
      <c r="AE28" s="18">
        <v>0.47426914517137653</v>
      </c>
    </row>
    <row r="29" spans="1:31" x14ac:dyDescent="0.25">
      <c r="B29" t="s">
        <v>55</v>
      </c>
      <c r="D29" s="18">
        <v>0.54862454118231307</v>
      </c>
      <c r="E29" s="18">
        <v>0.89312592257480827</v>
      </c>
      <c r="F29" s="18">
        <v>0.92128909628089206</v>
      </c>
      <c r="G29" s="18">
        <v>0.4815565800618905</v>
      </c>
      <c r="H29" s="18">
        <v>0.85612369097074081</v>
      </c>
      <c r="I29" s="18">
        <v>0.86926606432046505</v>
      </c>
      <c r="N29" t="s">
        <v>28</v>
      </c>
      <c r="O29" s="18">
        <v>5.1904574720545188E-2</v>
      </c>
      <c r="P29" s="18">
        <v>2.2456572356778788E-2</v>
      </c>
      <c r="Q29" s="18">
        <v>2.1740562327771371E-2</v>
      </c>
      <c r="R29" s="18">
        <v>2.8861014496169127E-2</v>
      </c>
      <c r="S29" s="18">
        <v>2.1738565746681107E-2</v>
      </c>
      <c r="T29" s="18"/>
      <c r="U29" s="18">
        <v>2.2730994231493145E-2</v>
      </c>
      <c r="V29" s="18">
        <v>1.6349781416198753E-2</v>
      </c>
      <c r="W29" s="18">
        <v>1.1877476922483796E-2</v>
      </c>
      <c r="X29" s="18">
        <v>1.8863242165951553E-2</v>
      </c>
      <c r="Y29" s="18">
        <v>1.3651128222102545E-2</v>
      </c>
      <c r="Z29" s="18"/>
      <c r="AA29" s="18">
        <v>3.7577434938596957E-2</v>
      </c>
      <c r="AB29" s="18">
        <v>1.9146436540295814E-2</v>
      </c>
      <c r="AC29" s="18">
        <v>1.5626954664201557E-2</v>
      </c>
      <c r="AD29" s="18">
        <v>2.3731588474622863E-2</v>
      </c>
      <c r="AE29" s="18">
        <v>1.6929057437019248E-2</v>
      </c>
    </row>
    <row r="30" spans="1:31" x14ac:dyDescent="0.25">
      <c r="B30" s="25" t="s">
        <v>68</v>
      </c>
      <c r="C30" s="26">
        <v>-4.7428416399416085E-2</v>
      </c>
      <c r="N30" t="s">
        <v>55</v>
      </c>
      <c r="O30" s="18">
        <v>2.3038716824590712E-2</v>
      </c>
      <c r="P30" s="18">
        <v>8.3264785176885764E-2</v>
      </c>
      <c r="Q30" s="18">
        <v>0.13152150347996455</v>
      </c>
      <c r="R30" s="18">
        <v>5.2380440481134605E-2</v>
      </c>
      <c r="S30" s="18">
        <v>0.11295414799527098</v>
      </c>
      <c r="T30" s="18"/>
      <c r="U30" s="18">
        <v>0.13934705939868877</v>
      </c>
      <c r="V30" s="18">
        <v>0.11385284660322384</v>
      </c>
      <c r="W30" s="18">
        <v>0.1043187041168718</v>
      </c>
      <c r="X30" s="18">
        <v>0.12340898516591067</v>
      </c>
      <c r="Y30" s="18">
        <v>0.1073989206928508</v>
      </c>
      <c r="Z30" s="18"/>
      <c r="AA30" s="18">
        <v>8.0157721551869843E-2</v>
      </c>
      <c r="AB30" s="18">
        <v>9.9844792363849647E-2</v>
      </c>
      <c r="AC30" s="18">
        <v>0.11465991952089237</v>
      </c>
      <c r="AD30" s="18">
        <v>8.8822125022947201E-2</v>
      </c>
      <c r="AE30" s="18">
        <v>0.10965051667918949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8.1632653061224525E-2</v>
      </c>
      <c r="E32" s="18">
        <v>0.45884161850353028</v>
      </c>
      <c r="F32" s="18">
        <v>0.51185350429850129</v>
      </c>
      <c r="G32" s="18">
        <v>4.9712590142568687E-2</v>
      </c>
      <c r="H32" s="18">
        <v>0.39009908469891402</v>
      </c>
      <c r="I32" s="18">
        <v>0.40078672514698338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0.82613005699336639</v>
      </c>
      <c r="F33" s="18">
        <v>0.8849368756175211</v>
      </c>
      <c r="G33" s="18">
        <v>0.42933912645780931</v>
      </c>
      <c r="H33" s="18">
        <v>0.72919547637361493</v>
      </c>
      <c r="I33" s="18">
        <v>0.76032243311227976</v>
      </c>
      <c r="N33" t="s">
        <v>57</v>
      </c>
      <c r="O33" s="11">
        <v>6594.2765350846084</v>
      </c>
      <c r="P33" s="11">
        <v>2261.7430089772183</v>
      </c>
      <c r="Q33" s="11">
        <v>1852.7466989929662</v>
      </c>
      <c r="R33" s="11">
        <v>2993.2912804302632</v>
      </c>
      <c r="S33" s="11">
        <v>1950.5517585505056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109687527.11839999</v>
      </c>
      <c r="D38" s="19">
        <v>111926048.08</v>
      </c>
      <c r="E38" s="30">
        <v>134316477.68000001</v>
      </c>
      <c r="F38" s="19">
        <v>150489138.80000001</v>
      </c>
      <c r="G38" s="30">
        <v>93029442.560000002</v>
      </c>
      <c r="H38" s="19">
        <v>60616851.939999998</v>
      </c>
      <c r="I38" s="30">
        <v>53257519.900000006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E38"/>
  <sheetViews>
    <sheetView topLeftCell="A10" workbookViewId="0">
      <selection activeCell="K22" sqref="K22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8" bestFit="1" customWidth="1"/>
    <col min="4" max="4" width="10.28515625" customWidth="1"/>
    <col min="5" max="5" width="10.7109375" customWidth="1"/>
    <col min="6" max="6" width="10.5703125" customWidth="1"/>
    <col min="7" max="8" width="9.5703125" bestFit="1" customWidth="1"/>
    <col min="9" max="9" width="9.28515625" bestFit="1" customWidth="1"/>
    <col min="10" max="11" width="10.5703125" bestFit="1" customWidth="1"/>
    <col min="14" max="14" width="28.85546875" bestFit="1" customWidth="1"/>
    <col min="15" max="15" width="15.5703125" bestFit="1" customWidth="1"/>
    <col min="16" max="18" width="13.7109375" bestFit="1" customWidth="1"/>
    <col min="19" max="19" width="15.28515625" bestFit="1" customWidth="1"/>
    <col min="20" max="20" width="1.7109375" customWidth="1"/>
    <col min="21" max="21" width="12.85546875" bestFit="1" customWidth="1"/>
    <col min="22" max="23" width="12.5703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87</v>
      </c>
      <c r="B1" t="s">
        <v>0</v>
      </c>
      <c r="C1">
        <v>1</v>
      </c>
      <c r="M1" s="25" t="s">
        <v>87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111593</v>
      </c>
      <c r="D4" s="13">
        <v>122580</v>
      </c>
      <c r="E4" s="13">
        <v>151656</v>
      </c>
      <c r="F4" s="13">
        <v>183127</v>
      </c>
      <c r="G4" s="13">
        <v>118149</v>
      </c>
      <c r="H4" s="13">
        <v>93886</v>
      </c>
      <c r="I4" s="13">
        <v>88386</v>
      </c>
      <c r="J4" s="13">
        <v>326030</v>
      </c>
      <c r="K4" s="13">
        <v>832219</v>
      </c>
      <c r="M4" t="s">
        <v>13</v>
      </c>
    </row>
    <row r="5" spans="1:31" x14ac:dyDescent="0.25">
      <c r="B5" t="s">
        <v>15</v>
      </c>
      <c r="C5" s="23">
        <v>4.3499999999999996</v>
      </c>
      <c r="D5" s="13">
        <v>4.3499999999999996</v>
      </c>
      <c r="E5" s="13">
        <v>4.3499999999999996</v>
      </c>
      <c r="F5" s="13">
        <v>4.3499999999999996</v>
      </c>
      <c r="G5" s="13">
        <v>4.1900000000000004</v>
      </c>
      <c r="H5" s="13">
        <v>2.69</v>
      </c>
      <c r="I5" s="13">
        <v>2.11</v>
      </c>
      <c r="J5" s="20"/>
      <c r="K5" s="20"/>
      <c r="N5" t="s">
        <v>16</v>
      </c>
      <c r="O5" s="13">
        <v>140622.05222067737</v>
      </c>
      <c r="P5" s="13">
        <v>1847959.1621451678</v>
      </c>
      <c r="Q5" s="13">
        <v>4032174.6245556013</v>
      </c>
      <c r="R5" s="13">
        <v>9289793.8596536107</v>
      </c>
      <c r="S5" s="13">
        <v>31620124.125766352</v>
      </c>
      <c r="T5" s="10"/>
      <c r="U5" s="13">
        <v>674976.07146093354</v>
      </c>
      <c r="V5" s="13">
        <v>1100387.5921446711</v>
      </c>
      <c r="W5" s="13">
        <v>1806024.909862855</v>
      </c>
      <c r="X5" s="13">
        <v>8912221.8447534703</v>
      </c>
      <c r="Y5" s="13">
        <v>14445505.026458738</v>
      </c>
      <c r="Z5" s="10"/>
      <c r="AA5" s="13">
        <v>815598.12368161092</v>
      </c>
      <c r="AB5" s="13">
        <v>2948346.754289839</v>
      </c>
      <c r="AC5" s="13">
        <v>5838199.5344184563</v>
      </c>
      <c r="AD5" s="13">
        <v>18202015.704407081</v>
      </c>
      <c r="AE5" s="13">
        <v>46065629.152225092</v>
      </c>
    </row>
    <row r="6" spans="1:31" x14ac:dyDescent="0.25">
      <c r="B6" t="s">
        <v>17</v>
      </c>
      <c r="C6" s="23">
        <v>569</v>
      </c>
      <c r="D6" s="13">
        <v>624</v>
      </c>
      <c r="E6" s="13">
        <v>772</v>
      </c>
      <c r="F6" s="13">
        <v>933</v>
      </c>
      <c r="G6" s="13">
        <v>460</v>
      </c>
      <c r="H6" s="13">
        <v>199</v>
      </c>
      <c r="I6" s="13">
        <v>179</v>
      </c>
      <c r="J6" s="13">
        <v>3965</v>
      </c>
      <c r="K6" s="13">
        <v>6835</v>
      </c>
      <c r="N6" t="s">
        <v>18</v>
      </c>
      <c r="O6" s="13">
        <v>1766405.027785724</v>
      </c>
      <c r="P6" s="13">
        <v>4220349.2387309149</v>
      </c>
      <c r="Q6" s="13">
        <v>5496149.2342733284</v>
      </c>
      <c r="R6" s="13">
        <v>32666759.791289605</v>
      </c>
      <c r="S6" s="13">
        <v>44574608.822705656</v>
      </c>
      <c r="T6" s="10"/>
      <c r="U6" s="13">
        <v>2800405.3661722913</v>
      </c>
      <c r="V6" s="13">
        <v>4634770.4228703864</v>
      </c>
      <c r="W6" s="13">
        <v>7623218.5979972137</v>
      </c>
      <c r="X6" s="13">
        <v>37227188.480053745</v>
      </c>
      <c r="Y6" s="13">
        <v>61083025.452861235</v>
      </c>
      <c r="Z6" s="10"/>
      <c r="AA6" s="13">
        <v>4566810.3939580154</v>
      </c>
      <c r="AB6" s="13">
        <v>8855119.6616013013</v>
      </c>
      <c r="AC6" s="13">
        <v>13119367.832270542</v>
      </c>
      <c r="AD6" s="13">
        <v>69893948.27134335</v>
      </c>
      <c r="AE6" s="13">
        <v>105657634.27556689</v>
      </c>
    </row>
    <row r="7" spans="1:31" x14ac:dyDescent="0.25">
      <c r="B7" t="s">
        <v>19</v>
      </c>
      <c r="C7" s="23">
        <v>3133.4552771172489</v>
      </c>
      <c r="D7" s="13">
        <v>3431.3581488933601</v>
      </c>
      <c r="E7" s="13">
        <v>4245.3265044814334</v>
      </c>
      <c r="F7" s="13">
        <v>5126.4002194988107</v>
      </c>
      <c r="G7" s="13">
        <v>2884.5495340006901</v>
      </c>
      <c r="H7" s="13">
        <v>1713.5623058336209</v>
      </c>
      <c r="I7" s="13">
        <v>1513.2758025543665</v>
      </c>
      <c r="J7" s="13">
        <v>16433.528014984815</v>
      </c>
      <c r="K7" s="13">
        <v>32251.155110598946</v>
      </c>
      <c r="N7" t="s">
        <v>20</v>
      </c>
      <c r="O7" s="13">
        <v>1913027.1533996542</v>
      </c>
      <c r="P7" s="13">
        <v>1372002.3599852351</v>
      </c>
      <c r="Q7" s="13">
        <v>-456194.36490764748</v>
      </c>
      <c r="R7" s="13">
        <v>18699732.6876112</v>
      </c>
      <c r="S7" s="13">
        <v>179754.98332947493</v>
      </c>
      <c r="T7" s="10"/>
      <c r="U7" s="13">
        <v>2586165.7512355219</v>
      </c>
      <c r="V7" s="13">
        <v>4905703.263479596</v>
      </c>
      <c r="W7" s="13">
        <v>8804932.2304087542</v>
      </c>
      <c r="X7" s="13">
        <v>37382104.058674</v>
      </c>
      <c r="Y7" s="13">
        <v>68109497.457174271</v>
      </c>
      <c r="Z7" s="10"/>
      <c r="AA7" s="13">
        <v>4499192.9046351761</v>
      </c>
      <c r="AB7" s="13">
        <v>6277705.6234648312</v>
      </c>
      <c r="AC7" s="13">
        <v>8348737.8655011067</v>
      </c>
      <c r="AD7" s="13">
        <v>56081836.7462852</v>
      </c>
      <c r="AE7" s="13">
        <v>68289252.440503746</v>
      </c>
    </row>
    <row r="8" spans="1:31" x14ac:dyDescent="0.25">
      <c r="B8" t="s">
        <v>21</v>
      </c>
      <c r="C8" s="23">
        <v>4357</v>
      </c>
      <c r="D8" s="13">
        <v>4778</v>
      </c>
      <c r="E8" s="13">
        <v>5912</v>
      </c>
      <c r="F8" s="13">
        <v>7138</v>
      </c>
      <c r="G8" s="13">
        <v>3406</v>
      </c>
      <c r="H8" s="13">
        <v>1217</v>
      </c>
      <c r="I8" s="13">
        <v>854</v>
      </c>
      <c r="J8" s="13">
        <v>33242</v>
      </c>
      <c r="K8" s="13">
        <v>56454</v>
      </c>
      <c r="N8" t="s">
        <v>22</v>
      </c>
      <c r="O8" s="13">
        <v>722110.6225013372</v>
      </c>
      <c r="P8" s="13">
        <v>3125091.3210468637</v>
      </c>
      <c r="Q8" s="13">
        <v>1426902.0572529631</v>
      </c>
      <c r="R8" s="13">
        <v>23958376.678481482</v>
      </c>
      <c r="S8" s="13">
        <v>20065873.754929461</v>
      </c>
      <c r="T8" s="10"/>
      <c r="U8" s="13">
        <v>1803502.5346645822</v>
      </c>
      <c r="V8" s="13">
        <v>3276873.3979123598</v>
      </c>
      <c r="W8" s="13">
        <v>5720789.6624725861</v>
      </c>
      <c r="X8" s="13">
        <v>25371560.314659216</v>
      </c>
      <c r="Y8" s="13">
        <v>44786494.766405337</v>
      </c>
      <c r="Z8" s="10"/>
      <c r="AA8" s="13">
        <v>2525613.1571659194</v>
      </c>
      <c r="AB8" s="13">
        <v>6401964.7189592235</v>
      </c>
      <c r="AC8" s="13">
        <v>7147691.7197255492</v>
      </c>
      <c r="AD8" s="13">
        <v>49329936.993140697</v>
      </c>
      <c r="AE8" s="13">
        <v>64852368.521334797</v>
      </c>
    </row>
    <row r="9" spans="1:31" x14ac:dyDescent="0.25">
      <c r="B9" t="s">
        <v>23</v>
      </c>
      <c r="C9" s="23">
        <v>7865</v>
      </c>
      <c r="D9" s="13">
        <v>8475</v>
      </c>
      <c r="E9" s="13">
        <v>10523</v>
      </c>
      <c r="F9" s="13">
        <v>12728</v>
      </c>
      <c r="G9" s="13">
        <v>5907</v>
      </c>
      <c r="H9" s="13">
        <v>3435</v>
      </c>
      <c r="I9" s="13">
        <v>2752</v>
      </c>
      <c r="J9" s="13">
        <v>51487</v>
      </c>
      <c r="K9" s="13">
        <v>88755</v>
      </c>
      <c r="M9" t="s">
        <v>24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B10" t="s">
        <v>25</v>
      </c>
      <c r="C10" s="23">
        <v>12222</v>
      </c>
      <c r="D10" s="13">
        <v>13253</v>
      </c>
      <c r="E10" s="13">
        <v>16435</v>
      </c>
      <c r="F10" s="13">
        <v>19866</v>
      </c>
      <c r="G10" s="13">
        <v>9313</v>
      </c>
      <c r="H10" s="13">
        <v>4652</v>
      </c>
      <c r="I10" s="13">
        <v>3606</v>
      </c>
      <c r="J10" s="13">
        <v>84729</v>
      </c>
      <c r="K10" s="13">
        <v>145209</v>
      </c>
      <c r="N10" t="s">
        <v>26</v>
      </c>
      <c r="O10" s="13">
        <v>6927611.764006244</v>
      </c>
      <c r="P10" s="13">
        <v>9964062.6018794812</v>
      </c>
      <c r="Q10" s="13">
        <v>14569593.655531712</v>
      </c>
      <c r="R10" s="13">
        <v>85336093.236118853</v>
      </c>
      <c r="S10" s="13">
        <v>122367805.00959466</v>
      </c>
      <c r="T10" s="10"/>
      <c r="U10" s="13">
        <v>682709.95558758092</v>
      </c>
      <c r="V10" s="13">
        <v>1158850.00676336</v>
      </c>
      <c r="W10" s="13">
        <v>1967809.0551282277</v>
      </c>
      <c r="X10" s="13">
        <v>9209986.8398113418</v>
      </c>
      <c r="Y10" s="13">
        <v>15541915.476312449</v>
      </c>
      <c r="Z10" s="13">
        <v>0</v>
      </c>
      <c r="AA10" s="13">
        <v>7610321.7195938248</v>
      </c>
      <c r="AB10" s="13">
        <v>11122912.608642841</v>
      </c>
      <c r="AC10" s="13">
        <v>16537402.71065994</v>
      </c>
      <c r="AD10" s="13">
        <v>94546080.075930193</v>
      </c>
      <c r="AE10" s="13">
        <v>137909720.48590711</v>
      </c>
    </row>
    <row r="11" spans="1:31" x14ac:dyDescent="0.25">
      <c r="B11" t="s">
        <v>62</v>
      </c>
      <c r="C11" s="23">
        <v>109.52299875440215</v>
      </c>
      <c r="D11" s="13">
        <v>108.1171479849894</v>
      </c>
      <c r="E11" s="13">
        <v>108.37025900722688</v>
      </c>
      <c r="F11" s="13">
        <v>108.48209166316272</v>
      </c>
      <c r="G11" s="13">
        <v>78.824196565353915</v>
      </c>
      <c r="H11" s="13">
        <v>49.549453592654928</v>
      </c>
      <c r="I11" s="13">
        <v>40.798316475459913</v>
      </c>
      <c r="J11" s="14"/>
      <c r="K11" s="14"/>
      <c r="N11" t="s">
        <v>27</v>
      </c>
      <c r="O11" s="13">
        <v>8464842.5693743452</v>
      </c>
      <c r="P11" s="13">
        <v>13069861.322690552</v>
      </c>
      <c r="Q11" s="13">
        <v>20588172.912272893</v>
      </c>
      <c r="R11" s="13">
        <v>108726070.64985979</v>
      </c>
      <c r="S11" s="13">
        <v>167024593.19412103</v>
      </c>
      <c r="T11" s="10"/>
      <c r="U11" s="13">
        <v>1600371.6030623657</v>
      </c>
      <c r="V11" s="13">
        <v>2689451.7801114065</v>
      </c>
      <c r="W11" s="13">
        <v>4539247.9598207017</v>
      </c>
      <c r="X11" s="13">
        <v>21459839.395863213</v>
      </c>
      <c r="Y11" s="13">
        <v>35934126.310063303</v>
      </c>
      <c r="Z11" s="13">
        <v>0</v>
      </c>
      <c r="AA11" s="13">
        <v>10065214.17243671</v>
      </c>
      <c r="AB11" s="13">
        <v>15759313.102801958</v>
      </c>
      <c r="AC11" s="13">
        <v>25127420.872093596</v>
      </c>
      <c r="AD11" s="13">
        <v>130185910.04572301</v>
      </c>
      <c r="AE11" s="13">
        <v>202958719.50418434</v>
      </c>
    </row>
    <row r="12" spans="1:31" x14ac:dyDescent="0.25">
      <c r="B12" t="s">
        <v>63</v>
      </c>
      <c r="C12" s="23">
        <v>509.62</v>
      </c>
      <c r="D12" s="13">
        <v>509.32</v>
      </c>
      <c r="E12" s="13">
        <v>509.32</v>
      </c>
      <c r="F12" s="13">
        <v>509.32</v>
      </c>
      <c r="G12" s="13">
        <v>389.23</v>
      </c>
      <c r="H12" s="13">
        <v>212.45</v>
      </c>
      <c r="I12" s="13">
        <v>202.81</v>
      </c>
      <c r="J12" s="14"/>
      <c r="K12" s="14"/>
      <c r="N12" t="s">
        <v>30</v>
      </c>
      <c r="O12" s="13">
        <v>7523403.4720127694</v>
      </c>
      <c r="P12" s="13">
        <v>5677726.2622157019</v>
      </c>
      <c r="Q12" s="13">
        <v>6958891.3441426549</v>
      </c>
      <c r="R12" s="13">
        <v>60019891.920989968</v>
      </c>
      <c r="S12" s="13">
        <v>61695443.092763551</v>
      </c>
      <c r="T12" s="10"/>
      <c r="U12" s="13">
        <v>557887.1654217809</v>
      </c>
      <c r="V12" s="13">
        <v>740821.95645995974</v>
      </c>
      <c r="W12" s="13">
        <v>1003755.8061421878</v>
      </c>
      <c r="X12" s="13">
        <v>6540112.7058390453</v>
      </c>
      <c r="Y12" s="13">
        <v>8755378.3318093773</v>
      </c>
      <c r="Z12" s="13">
        <v>0</v>
      </c>
      <c r="AA12" s="13">
        <v>8081290.6374345506</v>
      </c>
      <c r="AB12" s="13">
        <v>6418548.2186756618</v>
      </c>
      <c r="AC12" s="13">
        <v>7962647.1502848426</v>
      </c>
      <c r="AD12" s="13">
        <v>66560004.626829013</v>
      </c>
      <c r="AE12" s="13">
        <v>70450821.42457293</v>
      </c>
    </row>
    <row r="13" spans="1:31" x14ac:dyDescent="0.25">
      <c r="A13" t="s">
        <v>28</v>
      </c>
      <c r="B13" t="s">
        <v>29</v>
      </c>
      <c r="C13" s="23">
        <v>11908</v>
      </c>
      <c r="D13" s="13">
        <v>11979.290217528618</v>
      </c>
      <c r="E13" s="13">
        <v>12159.388590433351</v>
      </c>
      <c r="F13" s="13">
        <v>12342.194588191809</v>
      </c>
      <c r="G13" s="13">
        <v>11001.388975281385</v>
      </c>
      <c r="H13" s="13">
        <v>6580.1550495855545</v>
      </c>
      <c r="I13" s="13">
        <v>6024.7990374918336</v>
      </c>
      <c r="J13" s="13">
        <v>43488.028292207906</v>
      </c>
      <c r="K13" s="13">
        <v>61485.376387188175</v>
      </c>
      <c r="N13" t="s">
        <v>58</v>
      </c>
      <c r="O13" s="13">
        <v>691130.18564350216</v>
      </c>
      <c r="P13" s="13">
        <v>2198595.0568287838</v>
      </c>
      <c r="Q13" s="13">
        <v>3365731.6439825436</v>
      </c>
      <c r="R13" s="13">
        <v>14659469.826088075</v>
      </c>
      <c r="S13" s="13">
        <v>28606729.452638783</v>
      </c>
      <c r="T13" s="10"/>
      <c r="U13" s="13">
        <v>456961.5200707292</v>
      </c>
      <c r="V13" s="13">
        <v>627596.56737145607</v>
      </c>
      <c r="W13" s="13">
        <v>941425.80420802359</v>
      </c>
      <c r="X13" s="13">
        <v>5514073.0585279092</v>
      </c>
      <c r="Y13" s="13">
        <v>7761296.4596735332</v>
      </c>
      <c r="Z13" s="13">
        <v>0</v>
      </c>
      <c r="AA13" s="13">
        <v>1148091.7057142314</v>
      </c>
      <c r="AB13" s="13">
        <v>2826191.6242002398</v>
      </c>
      <c r="AC13" s="13">
        <v>4307157.4481905671</v>
      </c>
      <c r="AD13" s="13">
        <v>20173542.884615984</v>
      </c>
      <c r="AE13" s="13">
        <v>36368025.912312314</v>
      </c>
    </row>
    <row r="14" spans="1:31" x14ac:dyDescent="0.25">
      <c r="B14" t="s">
        <v>31</v>
      </c>
      <c r="C14" s="23">
        <v>4699</v>
      </c>
      <c r="D14" s="13">
        <v>4727.1317376693796</v>
      </c>
      <c r="E14" s="13">
        <v>4798.2001164298217</v>
      </c>
      <c r="F14" s="13">
        <v>4870.3369474230194</v>
      </c>
      <c r="G14" s="13">
        <v>3727.7167502140737</v>
      </c>
      <c r="H14" s="13">
        <v>1312.2163471952163</v>
      </c>
      <c r="I14" s="13">
        <v>361.48794224951001</v>
      </c>
      <c r="J14" s="13">
        <v>26969.471932686971</v>
      </c>
      <c r="K14" s="13">
        <v>40825.390012782722</v>
      </c>
      <c r="N14" t="s">
        <v>35</v>
      </c>
      <c r="O14" s="13">
        <v>685418.95842798625</v>
      </c>
      <c r="P14" s="13">
        <v>2499453.3278357163</v>
      </c>
      <c r="Q14" s="13">
        <v>3819275.6206142567</v>
      </c>
      <c r="R14" s="13">
        <v>15631226.741719335</v>
      </c>
      <c r="S14" s="13">
        <v>32439673.457793262</v>
      </c>
      <c r="T14" s="10"/>
      <c r="U14" s="13">
        <v>424974.21366577817</v>
      </c>
      <c r="V14" s="13">
        <v>583664.80765545415</v>
      </c>
      <c r="W14" s="13">
        <v>875525.99791346199</v>
      </c>
      <c r="X14" s="13">
        <v>5128087.9444309557</v>
      </c>
      <c r="Y14" s="13">
        <v>7218005.707496386</v>
      </c>
      <c r="Z14" s="13">
        <v>0</v>
      </c>
      <c r="AA14" s="13">
        <v>1110393.1720937644</v>
      </c>
      <c r="AB14" s="13">
        <v>3083118.1354911705</v>
      </c>
      <c r="AC14" s="13">
        <v>4694801.6185277188</v>
      </c>
      <c r="AD14" s="13">
        <v>20759314.68615029</v>
      </c>
      <c r="AE14" s="13">
        <v>39657679.165289648</v>
      </c>
    </row>
    <row r="15" spans="1:31" x14ac:dyDescent="0.25">
      <c r="A15" t="s">
        <v>33</v>
      </c>
      <c r="B15" t="s">
        <v>34</v>
      </c>
      <c r="C15" s="23">
        <v>1275</v>
      </c>
      <c r="D15" s="13">
        <v>1125</v>
      </c>
      <c r="E15" s="13">
        <v>1355</v>
      </c>
      <c r="F15" s="13">
        <v>1633</v>
      </c>
      <c r="G15" s="13">
        <v>562.5</v>
      </c>
      <c r="H15" s="13">
        <v>266.93181818181819</v>
      </c>
      <c r="I15" s="13">
        <v>236.25000000000009</v>
      </c>
      <c r="J15" s="13">
        <v>8252.8409090909081</v>
      </c>
      <c r="K15" s="13">
        <v>12424.09090909091</v>
      </c>
      <c r="M15" t="s">
        <v>37</v>
      </c>
      <c r="O15" s="13">
        <v>70457640.38923727</v>
      </c>
      <c r="P15" s="13">
        <v>57806673.749386296</v>
      </c>
      <c r="Q15" s="13">
        <v>65412746.56212049</v>
      </c>
      <c r="R15" s="13">
        <v>587378465.16571593</v>
      </c>
      <c r="S15" s="13">
        <v>620039987.02241397</v>
      </c>
      <c r="T15" s="10"/>
      <c r="U15" s="10"/>
      <c r="V15" s="10"/>
      <c r="W15" s="10"/>
      <c r="X15" s="10"/>
      <c r="Y15" s="10"/>
      <c r="Z15" s="10"/>
      <c r="AA15" s="13">
        <v>70457640.38923727</v>
      </c>
      <c r="AB15" s="13">
        <v>57806673.749386296</v>
      </c>
      <c r="AC15" s="13">
        <v>65412746.56212049</v>
      </c>
      <c r="AD15" s="13">
        <v>587378465.16571593</v>
      </c>
      <c r="AE15" s="13">
        <v>620039987.02241397</v>
      </c>
    </row>
    <row r="16" spans="1:31" x14ac:dyDescent="0.25">
      <c r="B16" t="s">
        <v>36</v>
      </c>
      <c r="C16" s="23">
        <v>1000</v>
      </c>
      <c r="D16" s="13">
        <v>1054</v>
      </c>
      <c r="E16" s="13">
        <v>1131</v>
      </c>
      <c r="F16" s="13">
        <v>1241</v>
      </c>
      <c r="G16" s="13">
        <v>268.21911196911196</v>
      </c>
      <c r="H16" s="13">
        <v>148.60480621073842</v>
      </c>
      <c r="I16" s="13">
        <v>213.79113345521031</v>
      </c>
      <c r="J16" s="13">
        <v>8840.8804091007478</v>
      </c>
      <c r="K16" s="13">
        <v>10048.020301670256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23">
        <v>4736</v>
      </c>
      <c r="D17" s="13">
        <v>4804.2533619235273</v>
      </c>
      <c r="E17" s="13">
        <v>4927.3015882455938</v>
      </c>
      <c r="F17" s="13">
        <v>5078.6614814871773</v>
      </c>
      <c r="G17" s="13">
        <v>3782.6848295556902</v>
      </c>
      <c r="H17" s="13">
        <v>1342.6710031605155</v>
      </c>
      <c r="I17" s="13">
        <v>567.36880376687759</v>
      </c>
      <c r="J17" s="13">
        <v>35317.948503065621</v>
      </c>
      <c r="K17" s="13">
        <v>50173.884593828072</v>
      </c>
      <c r="M17" t="s">
        <v>40</v>
      </c>
      <c r="O17" s="8">
        <v>28834571.805372242</v>
      </c>
      <c r="P17" s="8">
        <v>43975100.653358415</v>
      </c>
      <c r="Q17" s="8">
        <v>59800696.727718309</v>
      </c>
      <c r="R17" s="8">
        <v>368987415.39181197</v>
      </c>
      <c r="S17" s="8">
        <v>508574605.89364225</v>
      </c>
      <c r="T17" s="8"/>
      <c r="U17" s="8">
        <v>11587954.181341562</v>
      </c>
      <c r="V17" s="8">
        <v>19718119.79476865</v>
      </c>
      <c r="W17" s="8">
        <v>33282730.023954015</v>
      </c>
      <c r="X17" s="8">
        <v>156745174.64261287</v>
      </c>
      <c r="Y17" s="8">
        <v>263635244.98825461</v>
      </c>
      <c r="Z17" s="8"/>
      <c r="AA17" s="8">
        <v>40422525.986713804</v>
      </c>
      <c r="AB17" s="8">
        <v>63693220.448127069</v>
      </c>
      <c r="AC17" s="8">
        <v>93083426.751672328</v>
      </c>
      <c r="AD17" s="8">
        <v>525732590.03442484</v>
      </c>
      <c r="AE17" s="8">
        <v>772209850.88189685</v>
      </c>
    </row>
    <row r="18" spans="1:31" x14ac:dyDescent="0.25">
      <c r="A18" t="s">
        <v>41</v>
      </c>
      <c r="C18" s="28">
        <v>20660.455277117249</v>
      </c>
      <c r="D18" s="6">
        <v>22112.611510816889</v>
      </c>
      <c r="E18" s="6">
        <v>26379.628092727027</v>
      </c>
      <c r="F18" s="6">
        <v>31004.061700985985</v>
      </c>
      <c r="G18" s="6">
        <v>16440.234363556381</v>
      </c>
      <c r="H18" s="6">
        <v>7907.2333089941358</v>
      </c>
      <c r="I18" s="6">
        <v>5865.6446063212443</v>
      </c>
      <c r="J18" s="6">
        <v>140445.47651805042</v>
      </c>
      <c r="K18" s="6">
        <v>234469.03970442701</v>
      </c>
      <c r="N18" t="s">
        <v>42</v>
      </c>
      <c r="O18" s="13">
        <v>3763789</v>
      </c>
      <c r="P18" s="13">
        <v>4453440</v>
      </c>
      <c r="Q18" s="13">
        <v>4922565</v>
      </c>
      <c r="R18" s="13">
        <v>41635612</v>
      </c>
      <c r="S18" s="13">
        <v>47154567</v>
      </c>
      <c r="T18" s="14"/>
      <c r="U18" s="13">
        <v>3764711</v>
      </c>
      <c r="V18" s="13">
        <v>4689051</v>
      </c>
      <c r="W18" s="13">
        <v>5833247</v>
      </c>
      <c r="X18" s="13">
        <v>42552365</v>
      </c>
      <c r="Y18" s="13">
        <v>52997371</v>
      </c>
      <c r="Z18" s="14"/>
      <c r="AA18" s="13">
        <v>3763789</v>
      </c>
      <c r="AB18" s="13">
        <v>4453440</v>
      </c>
      <c r="AC18" s="13">
        <v>4922565</v>
      </c>
      <c r="AD18" s="13">
        <v>41635612</v>
      </c>
      <c r="AE18" s="13">
        <v>47154567</v>
      </c>
    </row>
    <row r="19" spans="1:31" x14ac:dyDescent="0.25">
      <c r="N19" t="s">
        <v>43</v>
      </c>
      <c r="O19" s="15">
        <v>7.6610489603355134</v>
      </c>
      <c r="P19" s="15">
        <v>9.874411837446651</v>
      </c>
      <c r="Q19" s="15">
        <v>12.148279754095336</v>
      </c>
      <c r="R19" s="15">
        <v>8.8623031502890353</v>
      </c>
      <c r="S19" s="15">
        <v>10.785267223292333</v>
      </c>
      <c r="T19" s="15"/>
      <c r="U19" s="15">
        <v>3.078046145199874</v>
      </c>
      <c r="V19" s="15">
        <v>4.2051408258875087</v>
      </c>
      <c r="W19" s="15">
        <v>5.7056953055397814</v>
      </c>
      <c r="X19" s="15">
        <v>3.6835831484951043</v>
      </c>
      <c r="Y19" s="15">
        <v>4.9744966592447506</v>
      </c>
      <c r="Z19" s="15"/>
      <c r="AA19" s="15">
        <v>10.739849121912467</v>
      </c>
      <c r="AB19" s="15">
        <v>14.302027297578292</v>
      </c>
      <c r="AC19" s="15">
        <v>18.909537355356878</v>
      </c>
      <c r="AD19" s="15">
        <v>12.626993210389818</v>
      </c>
      <c r="AE19" s="15">
        <v>16.376141273482521</v>
      </c>
    </row>
    <row r="20" spans="1:31" x14ac:dyDescent="0.25">
      <c r="M20" t="s">
        <v>44</v>
      </c>
      <c r="O20" s="8">
        <v>99292212.194609508</v>
      </c>
      <c r="P20" s="8">
        <v>101781774.40274471</v>
      </c>
      <c r="Q20" s="8">
        <v>125213443.28983879</v>
      </c>
      <c r="R20" s="8">
        <v>956365880.5575279</v>
      </c>
      <c r="S20" s="8">
        <v>1128614592.9160562</v>
      </c>
      <c r="T20" s="8"/>
      <c r="U20" s="8">
        <v>11587954.181341562</v>
      </c>
      <c r="V20" s="8">
        <v>19718119.79476865</v>
      </c>
      <c r="W20" s="8">
        <v>33282730.023954015</v>
      </c>
      <c r="X20" s="8">
        <v>156745174.64261287</v>
      </c>
      <c r="Y20" s="8">
        <v>263635244.98825461</v>
      </c>
      <c r="Z20" s="8"/>
      <c r="AA20" s="8">
        <v>110880166.37595108</v>
      </c>
      <c r="AB20" s="8">
        <v>121499894.19751337</v>
      </c>
      <c r="AC20" s="8">
        <v>158496173.31379282</v>
      </c>
      <c r="AD20" s="8">
        <v>1113111055.2001407</v>
      </c>
      <c r="AE20" s="8">
        <v>1392249837.9043107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26.380918854539804</v>
      </c>
      <c r="P21" s="15">
        <v>22.854641446330188</v>
      </c>
      <c r="Q21" s="15">
        <v>25.436625679871934</v>
      </c>
      <c r="R21" s="15">
        <v>22.969900876142468</v>
      </c>
      <c r="S21" s="15">
        <v>23.934364468155461</v>
      </c>
      <c r="T21" s="15"/>
      <c r="U21" s="15">
        <v>3.078046145199874</v>
      </c>
      <c r="V21" s="15">
        <v>4.2051408258875087</v>
      </c>
      <c r="W21" s="15">
        <v>5.7056953055397814</v>
      </c>
      <c r="X21" s="15">
        <v>3.6835831484951043</v>
      </c>
      <c r="Y21" s="15">
        <v>4.9744966592447506</v>
      </c>
      <c r="Z21" s="15"/>
      <c r="AA21" s="15">
        <v>29.459719016116761</v>
      </c>
      <c r="AB21" s="15">
        <v>27.282256906461829</v>
      </c>
      <c r="AC21" s="15">
        <v>32.197883281133478</v>
      </c>
      <c r="AD21" s="15">
        <v>26.734590936243251</v>
      </c>
      <c r="AE21" s="15">
        <v>29.525238518345649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0.26282051282051283</v>
      </c>
      <c r="E23" s="18">
        <v>0.74222797927461137</v>
      </c>
      <c r="F23" s="18">
        <v>0.80814576634512325</v>
      </c>
      <c r="G23" s="18">
        <v>0.19156414762741653</v>
      </c>
      <c r="H23" s="18">
        <v>0.6502636203866432</v>
      </c>
      <c r="I23" s="18">
        <v>0.68541300527240778</v>
      </c>
      <c r="M23" t="s">
        <v>45</v>
      </c>
      <c r="N23" t="s">
        <v>47</v>
      </c>
    </row>
    <row r="24" spans="1:31" x14ac:dyDescent="0.25">
      <c r="B24" t="s">
        <v>19</v>
      </c>
      <c r="D24" s="18">
        <v>0.15935632223905863</v>
      </c>
      <c r="E24" s="18">
        <v>0.59636501361561767</v>
      </c>
      <c r="F24" s="18">
        <v>0.70480732331462137</v>
      </c>
      <c r="G24" s="18">
        <v>7.9434911656230789E-2</v>
      </c>
      <c r="H24" s="18">
        <v>0.45313969586632075</v>
      </c>
      <c r="I24" s="18">
        <v>0.51705843271311447</v>
      </c>
      <c r="N24" t="s">
        <v>48</v>
      </c>
      <c r="O24" s="18">
        <v>4.8768559203808855E-3</v>
      </c>
      <c r="P24" s="18">
        <v>4.2022852357110813E-2</v>
      </c>
      <c r="Q24" s="18">
        <v>6.7426883718674835E-2</v>
      </c>
      <c r="R24" s="18">
        <v>2.5176451749144822E-2</v>
      </c>
      <c r="S24" s="18">
        <v>6.2174012936027402E-2</v>
      </c>
      <c r="T24" s="18"/>
      <c r="U24" s="18">
        <v>5.8248079074022546E-2</v>
      </c>
      <c r="V24" s="18">
        <v>5.5805908656494284E-2</v>
      </c>
      <c r="W24" s="18">
        <v>5.4263124105595764E-2</v>
      </c>
      <c r="X24" s="18">
        <v>5.6858030016386778E-2</v>
      </c>
      <c r="Y24" s="18">
        <v>5.479352742499323E-2</v>
      </c>
      <c r="Z24" s="18"/>
      <c r="AA24" s="18">
        <v>2.0176822298282007E-2</v>
      </c>
      <c r="AB24" s="18">
        <v>4.6289804998807166E-2</v>
      </c>
      <c r="AC24" s="18">
        <v>6.2720075293248356E-2</v>
      </c>
      <c r="AD24" s="18">
        <v>3.4622193962172323E-2</v>
      </c>
      <c r="AE24" s="18">
        <v>5.9654288403102038E-2</v>
      </c>
    </row>
    <row r="25" spans="1:31" x14ac:dyDescent="0.25">
      <c r="B25" t="s">
        <v>49</v>
      </c>
      <c r="D25" s="18">
        <v>0.28714943491000416</v>
      </c>
      <c r="E25" s="18">
        <v>0.79414749661705009</v>
      </c>
      <c r="F25" s="18">
        <v>0.88035864387783691</v>
      </c>
      <c r="G25" s="18">
        <v>0.21826945145742482</v>
      </c>
      <c r="H25" s="18">
        <v>0.74529091670154879</v>
      </c>
      <c r="I25" s="18">
        <v>0.82126412724989539</v>
      </c>
      <c r="N25" t="s">
        <v>50</v>
      </c>
      <c r="O25" s="18">
        <v>6.1259970833228074E-2</v>
      </c>
      <c r="P25" s="18">
        <v>9.5971337780408311E-2</v>
      </c>
      <c r="Q25" s="18">
        <v>9.1907779257123609E-2</v>
      </c>
      <c r="R25" s="18">
        <v>8.8530823623353572E-2</v>
      </c>
      <c r="S25" s="18">
        <v>8.7646155168092502E-2</v>
      </c>
      <c r="T25" s="18"/>
      <c r="U25" s="18">
        <v>0.24166520874593952</v>
      </c>
      <c r="V25" s="18">
        <v>0.23505133710061049</v>
      </c>
      <c r="W25" s="18">
        <v>0.22904426988142751</v>
      </c>
      <c r="X25" s="18">
        <v>0.23750133657979369</v>
      </c>
      <c r="Y25" s="18">
        <v>0.23169521759346928</v>
      </c>
      <c r="Z25" s="18"/>
      <c r="AA25" s="18">
        <v>0.11297686828030114</v>
      </c>
      <c r="AB25" s="18">
        <v>0.13902766415796283</v>
      </c>
      <c r="AC25" s="18">
        <v>0.14094203759032584</v>
      </c>
      <c r="AD25" s="18">
        <v>0.13294581617389692</v>
      </c>
      <c r="AE25" s="18">
        <v>0.13682502774977726</v>
      </c>
    </row>
    <row r="26" spans="1:31" x14ac:dyDescent="0.25">
      <c r="B26" t="s">
        <v>51</v>
      </c>
      <c r="D26" s="18">
        <v>0.30300884955752211</v>
      </c>
      <c r="E26" s="18">
        <v>0.67357217523519908</v>
      </c>
      <c r="F26" s="18">
        <v>0.78378378378378377</v>
      </c>
      <c r="G26" s="18">
        <v>0.24895104895104894</v>
      </c>
      <c r="H26" s="18">
        <v>0.56325492689129053</v>
      </c>
      <c r="I26" s="18">
        <v>0.65009535918626826</v>
      </c>
      <c r="N26" t="s">
        <v>20</v>
      </c>
      <c r="O26" s="18">
        <v>6.6344912846711082E-2</v>
      </c>
      <c r="P26" s="18">
        <v>3.1199527450779221E-2</v>
      </c>
      <c r="Q26" s="18">
        <v>-7.6285794291790611E-3</v>
      </c>
      <c r="R26" s="18">
        <v>5.0678510723068303E-2</v>
      </c>
      <c r="S26" s="18">
        <v>3.5344860173192944E-4</v>
      </c>
      <c r="T26" s="18"/>
      <c r="U26" s="18">
        <v>0.22317707774506543</v>
      </c>
      <c r="V26" s="18">
        <v>0.24879163503110027</v>
      </c>
      <c r="W26" s="18">
        <v>0.26454957943869778</v>
      </c>
      <c r="X26" s="18">
        <v>0.23848966415653391</v>
      </c>
      <c r="Y26" s="18">
        <v>0.25834746587167684</v>
      </c>
      <c r="Z26" s="18"/>
      <c r="AA26" s="18">
        <v>0.11130410074110619</v>
      </c>
      <c r="AB26" s="18">
        <v>9.8561598539007936E-2</v>
      </c>
      <c r="AC26" s="18">
        <v>8.9690916598653414E-2</v>
      </c>
      <c r="AD26" s="18">
        <v>0.10667369268968654</v>
      </c>
      <c r="AE26" s="18">
        <v>8.8433542206842464E-2</v>
      </c>
    </row>
    <row r="27" spans="1:31" x14ac:dyDescent="0.25">
      <c r="B27" t="s">
        <v>52</v>
      </c>
      <c r="D27" s="18">
        <v>0.29729117935561761</v>
      </c>
      <c r="E27" s="18">
        <v>0.71694554304837232</v>
      </c>
      <c r="F27" s="18">
        <v>0.81848384173965572</v>
      </c>
      <c r="G27" s="18">
        <v>0.23801341842578955</v>
      </c>
      <c r="H27" s="18">
        <v>0.61937489772541321</v>
      </c>
      <c r="I27" s="18">
        <v>0.7049582719685813</v>
      </c>
      <c r="N27" t="s">
        <v>53</v>
      </c>
      <c r="O27" s="18">
        <v>2.5043223370038011E-2</v>
      </c>
      <c r="P27" s="18">
        <v>7.1065018035568681E-2</v>
      </c>
      <c r="Q27" s="18">
        <v>2.3860960412382247E-2</v>
      </c>
      <c r="R27" s="18">
        <v>6.4930064492961376E-2</v>
      </c>
      <c r="S27" s="18">
        <v>3.9455123245233009E-2</v>
      </c>
      <c r="T27" s="18"/>
      <c r="U27" s="18">
        <v>0.15563597391233272</v>
      </c>
      <c r="V27" s="18">
        <v>0.16618589561372563</v>
      </c>
      <c r="W27" s="18">
        <v>0.17188462780412722</v>
      </c>
      <c r="X27" s="18">
        <v>0.16186501672225437</v>
      </c>
      <c r="Y27" s="18">
        <v>0.1698805285628659</v>
      </c>
      <c r="Z27" s="18"/>
      <c r="AA27" s="18">
        <v>6.2480339749080634E-2</v>
      </c>
      <c r="AB27" s="18">
        <v>0.10051249840904342</v>
      </c>
      <c r="AC27" s="18">
        <v>7.6788016612174562E-2</v>
      </c>
      <c r="AD27" s="18">
        <v>9.3830852277791241E-2</v>
      </c>
      <c r="AE27" s="18">
        <v>8.3982829858063324E-2</v>
      </c>
    </row>
    <row r="28" spans="1:31" x14ac:dyDescent="0.25">
      <c r="B28" t="s">
        <v>28</v>
      </c>
      <c r="D28" s="18">
        <v>0.21142101445813483</v>
      </c>
      <c r="E28" s="18">
        <v>0.72651904561004599</v>
      </c>
      <c r="F28" s="18">
        <v>0.92577763178361216</v>
      </c>
      <c r="G28" s="18">
        <v>0.20669998931388089</v>
      </c>
      <c r="H28" s="18">
        <v>0.72074561668541892</v>
      </c>
      <c r="I28" s="18">
        <v>0.92307130405415838</v>
      </c>
      <c r="N28" t="s">
        <v>54</v>
      </c>
      <c r="O28" s="18">
        <v>0.53381941779044495</v>
      </c>
      <c r="P28" s="18">
        <v>0.52379468340820978</v>
      </c>
      <c r="Q28" s="18">
        <v>0.58791566807128148</v>
      </c>
      <c r="R28" s="18">
        <v>0.52593165997250158</v>
      </c>
      <c r="S28" s="18">
        <v>0.56902644145043302</v>
      </c>
      <c r="T28" s="18"/>
      <c r="U28" s="18">
        <v>0.19702196979049749</v>
      </c>
      <c r="V28" s="18">
        <v>0.19516575753311666</v>
      </c>
      <c r="W28" s="18">
        <v>0.19550851177970424</v>
      </c>
      <c r="X28" s="18">
        <v>0.19566679679679674</v>
      </c>
      <c r="Y28" s="18">
        <v>0.19525478009842387</v>
      </c>
      <c r="Z28" s="18"/>
      <c r="AA28" s="18">
        <v>0.43726945460657712</v>
      </c>
      <c r="AB28" s="18">
        <v>0.42205788186418014</v>
      </c>
      <c r="AC28" s="18">
        <v>0.44760732427596184</v>
      </c>
      <c r="AD28" s="18">
        <v>0.4274644455785741</v>
      </c>
      <c r="AE28" s="18">
        <v>0.44141944006645994</v>
      </c>
    </row>
    <row r="29" spans="1:31" x14ac:dyDescent="0.25">
      <c r="B29" t="s">
        <v>55</v>
      </c>
      <c r="D29" s="18">
        <v>0.74552266416592794</v>
      </c>
      <c r="E29" s="18">
        <v>0.86860759839899349</v>
      </c>
      <c r="F29" s="18">
        <v>0.82772672566058803</v>
      </c>
      <c r="G29" s="18">
        <v>0.73178088803088803</v>
      </c>
      <c r="H29" s="18">
        <v>0.85139519378926165</v>
      </c>
      <c r="I29" s="18">
        <v>0.78620886654478961</v>
      </c>
      <c r="N29" t="s">
        <v>28</v>
      </c>
      <c r="O29" s="18">
        <v>0.26091608097371033</v>
      </c>
      <c r="P29" s="18">
        <v>0.12911229713767783</v>
      </c>
      <c r="Q29" s="18">
        <v>0.11636806467034236</v>
      </c>
      <c r="R29" s="18">
        <v>0.16266108115708339</v>
      </c>
      <c r="S29" s="18">
        <v>0.12131050661555419</v>
      </c>
      <c r="T29" s="18"/>
      <c r="U29" s="18">
        <v>4.8143715162428533E-2</v>
      </c>
      <c r="V29" s="18">
        <v>3.7570618505751489E-2</v>
      </c>
      <c r="W29" s="18">
        <v>3.0158457717253711E-2</v>
      </c>
      <c r="X29" s="18">
        <v>4.1724491492327223E-2</v>
      </c>
      <c r="Y29" s="18">
        <v>3.3210196657125435E-2</v>
      </c>
      <c r="Z29" s="18"/>
      <c r="AA29" s="18">
        <v>0.19992047602593496</v>
      </c>
      <c r="AB29" s="18">
        <v>0.10077286363472618</v>
      </c>
      <c r="AC29" s="18">
        <v>8.5543124357975855E-2</v>
      </c>
      <c r="AD29" s="18">
        <v>0.12660429634478373</v>
      </c>
      <c r="AE29" s="18">
        <v>9.1232741131332451E-2</v>
      </c>
    </row>
    <row r="30" spans="1:31" x14ac:dyDescent="0.25">
      <c r="B30" s="25" t="s">
        <v>68</v>
      </c>
      <c r="C30" s="26">
        <v>-4.0310584760098633E-2</v>
      </c>
      <c r="N30" t="s">
        <v>55</v>
      </c>
      <c r="O30" s="18">
        <v>4.7739538265486575E-2</v>
      </c>
      <c r="P30" s="18">
        <v>0.10683428383024533</v>
      </c>
      <c r="Q30" s="18">
        <v>0.12014922329937448</v>
      </c>
      <c r="R30" s="18">
        <v>8.2091408281886838E-2</v>
      </c>
      <c r="S30" s="18">
        <v>0.12003431198292787</v>
      </c>
      <c r="T30" s="18"/>
      <c r="U30" s="18">
        <v>7.6107975569713868E-2</v>
      </c>
      <c r="V30" s="18">
        <v>6.1428847559201152E-2</v>
      </c>
      <c r="W30" s="18">
        <v>5.4591429273193687E-2</v>
      </c>
      <c r="X30" s="18">
        <v>6.789466423590737E-2</v>
      </c>
      <c r="Y30" s="18">
        <v>5.6818283791445531E-2</v>
      </c>
      <c r="Z30" s="18"/>
      <c r="AA30" s="18">
        <v>5.5871938298717928E-2</v>
      </c>
      <c r="AB30" s="18">
        <v>9.2777688396272262E-2</v>
      </c>
      <c r="AC30" s="18">
        <v>9.6708505271660056E-2</v>
      </c>
      <c r="AD30" s="18">
        <v>7.785870297309512E-2</v>
      </c>
      <c r="AE30" s="18">
        <v>9.8452130584422551E-2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8.1632653061224428E-2</v>
      </c>
      <c r="E32" s="18">
        <v>0.45884161850353011</v>
      </c>
      <c r="F32" s="18">
        <v>0.51185350429850129</v>
      </c>
      <c r="G32" s="18">
        <v>7.6134617460414444E-2</v>
      </c>
      <c r="H32" s="18">
        <v>0.44741727833510625</v>
      </c>
      <c r="I32" s="18">
        <v>0.49405449802722257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0.80300234820530014</v>
      </c>
      <c r="F33" s="18">
        <v>0.85532761788120026</v>
      </c>
      <c r="G33" s="18">
        <v>0.55882352941176472</v>
      </c>
      <c r="H33" s="18">
        <v>0.79064171122994642</v>
      </c>
      <c r="I33" s="18">
        <v>0.81470588235294117</v>
      </c>
      <c r="N33" t="s">
        <v>57</v>
      </c>
      <c r="O33" s="11">
        <v>17504.515235303596</v>
      </c>
      <c r="P33" s="11">
        <v>5509.9393226684115</v>
      </c>
      <c r="Q33" s="11">
        <v>4980.9597326004068</v>
      </c>
      <c r="R33" s="11">
        <v>6809.5171469236557</v>
      </c>
      <c r="S33" s="11">
        <v>4813.4909169193261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16045032.506999997</v>
      </c>
      <c r="D38" s="19">
        <v>16372482.149999999</v>
      </c>
      <c r="E38" s="30">
        <v>19372464</v>
      </c>
      <c r="F38" s="19">
        <v>21413157.75</v>
      </c>
      <c r="G38" s="30">
        <v>15770275.910000002</v>
      </c>
      <c r="H38" s="19">
        <v>11979753.6</v>
      </c>
      <c r="I38" s="30">
        <v>10386612.149999999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38"/>
  <sheetViews>
    <sheetView topLeftCell="O7" workbookViewId="0">
      <selection activeCell="AA23" sqref="AA23"/>
    </sheetView>
  </sheetViews>
  <sheetFormatPr defaultRowHeight="15" x14ac:dyDescent="0.25"/>
  <cols>
    <col min="2" max="2" width="27" bestFit="1" customWidth="1"/>
    <col min="3" max="3" width="12.28515625" customWidth="1"/>
    <col min="4" max="4" width="10.85546875" customWidth="1"/>
    <col min="5" max="5" width="10.7109375" customWidth="1"/>
    <col min="6" max="6" width="10.5703125" customWidth="1"/>
    <col min="7" max="9" width="10.5703125" bestFit="1" customWidth="1"/>
    <col min="10" max="11" width="11.5703125" bestFit="1" customWidth="1"/>
    <col min="14" max="14" width="28.85546875" bestFit="1" customWidth="1"/>
    <col min="15" max="15" width="13.7109375" bestFit="1" customWidth="1"/>
    <col min="16" max="18" width="15.28515625" bestFit="1" customWidth="1"/>
    <col min="19" max="19" width="16.28515625" bestFit="1" customWidth="1"/>
    <col min="20" max="20" width="1.7109375" customWidth="1"/>
    <col min="21" max="21" width="15.42578125" bestFit="1" customWidth="1"/>
    <col min="22" max="23" width="13.7109375" bestFit="1" customWidth="1"/>
    <col min="24" max="25" width="15.28515625" bestFit="1" customWidth="1"/>
    <col min="26" max="26" width="1.5703125" customWidth="1"/>
    <col min="27" max="30" width="15.28515625" bestFit="1" customWidth="1"/>
    <col min="31" max="31" width="16.28515625" bestFit="1" customWidth="1"/>
  </cols>
  <sheetData>
    <row r="1" spans="1:31" x14ac:dyDescent="0.25">
      <c r="A1" t="s">
        <v>86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896260</v>
      </c>
      <c r="D4" s="6">
        <v>986593</v>
      </c>
      <c r="E4" s="6">
        <v>1301652</v>
      </c>
      <c r="F4" s="6">
        <v>1606242</v>
      </c>
      <c r="G4" s="6">
        <v>886400</v>
      </c>
      <c r="H4" s="6">
        <v>675665</v>
      </c>
      <c r="I4" s="6">
        <v>761188</v>
      </c>
      <c r="J4" s="6">
        <v>3696452</v>
      </c>
      <c r="K4" s="6">
        <v>7693597</v>
      </c>
      <c r="M4" t="s">
        <v>13</v>
      </c>
    </row>
    <row r="5" spans="1:31" x14ac:dyDescent="0.25">
      <c r="B5" t="s">
        <v>15</v>
      </c>
      <c r="C5" s="27">
        <v>4.79</v>
      </c>
      <c r="D5" s="7">
        <v>4.79</v>
      </c>
      <c r="E5" s="7">
        <v>4.79</v>
      </c>
      <c r="F5" s="7">
        <v>4.79</v>
      </c>
      <c r="G5" s="7">
        <v>4.28</v>
      </c>
      <c r="H5" s="7">
        <v>2.42</v>
      </c>
      <c r="I5" s="7">
        <v>2.2200000000000002</v>
      </c>
      <c r="J5" s="6"/>
      <c r="K5" s="6"/>
      <c r="N5" t="s">
        <v>16</v>
      </c>
      <c r="O5" s="8">
        <v>3187226.6156041799</v>
      </c>
      <c r="P5" s="8">
        <v>17656197.176230453</v>
      </c>
      <c r="Q5" s="8">
        <v>27686109.906823751</v>
      </c>
      <c r="R5" s="8">
        <v>102693970.51606445</v>
      </c>
      <c r="S5" s="8">
        <v>236163712.90898138</v>
      </c>
      <c r="T5" s="8"/>
      <c r="U5" s="8">
        <v>6178796.045172953</v>
      </c>
      <c r="V5" s="8">
        <v>8852007.0474004243</v>
      </c>
      <c r="W5" s="8">
        <v>13257089.893197309</v>
      </c>
      <c r="X5" s="8">
        <v>75897431.15676339</v>
      </c>
      <c r="Y5" s="8">
        <v>109875327.07319568</v>
      </c>
      <c r="Z5" s="8"/>
      <c r="AA5" s="8">
        <v>9366022.660777133</v>
      </c>
      <c r="AB5" s="8">
        <v>26508204.223630875</v>
      </c>
      <c r="AC5" s="8">
        <v>40943199.80002106</v>
      </c>
      <c r="AD5" s="8">
        <v>178591401.67282784</v>
      </c>
      <c r="AE5" s="8">
        <v>346039039.98217708</v>
      </c>
    </row>
    <row r="6" spans="1:31" x14ac:dyDescent="0.25">
      <c r="B6" t="s">
        <v>17</v>
      </c>
      <c r="C6" s="23">
        <v>4392</v>
      </c>
      <c r="D6" s="6">
        <v>4834</v>
      </c>
      <c r="E6" s="6">
        <v>6378</v>
      </c>
      <c r="F6" s="6">
        <v>7871</v>
      </c>
      <c r="G6" s="6">
        <v>3906</v>
      </c>
      <c r="H6" s="6">
        <v>2853</v>
      </c>
      <c r="I6" s="6">
        <v>1894</v>
      </c>
      <c r="J6" s="6">
        <v>22784</v>
      </c>
      <c r="K6" s="6">
        <v>45768</v>
      </c>
      <c r="N6" t="s">
        <v>18</v>
      </c>
      <c r="O6" s="8">
        <v>5352680.6026767455</v>
      </c>
      <c r="P6" s="8">
        <v>7660538.998473119</v>
      </c>
      <c r="Q6" s="8">
        <v>26371483.152112458</v>
      </c>
      <c r="R6" s="8">
        <v>69147302.045489937</v>
      </c>
      <c r="S6" s="8">
        <v>144770361.66465077</v>
      </c>
      <c r="T6" s="8"/>
      <c r="U6" s="8">
        <v>11752223.778826021</v>
      </c>
      <c r="V6" s="8">
        <v>17760536.007817429</v>
      </c>
      <c r="W6" s="8">
        <v>26174519.511443604</v>
      </c>
      <c r="X6" s="8">
        <v>148163583.13149044</v>
      </c>
      <c r="Y6" s="8">
        <v>220555317.70880947</v>
      </c>
      <c r="Z6" s="8"/>
      <c r="AA6" s="8">
        <v>17104904.381502766</v>
      </c>
      <c r="AB6" s="8">
        <v>25421075.006290548</v>
      </c>
      <c r="AC6" s="8">
        <v>52546002.663556062</v>
      </c>
      <c r="AD6" s="8">
        <v>217310885.17698038</v>
      </c>
      <c r="AE6" s="8">
        <v>365325679.37346023</v>
      </c>
    </row>
    <row r="7" spans="1:31" x14ac:dyDescent="0.25">
      <c r="B7" t="s">
        <v>19</v>
      </c>
      <c r="C7" s="28">
        <v>26155.22933275711</v>
      </c>
      <c r="D7" s="9">
        <v>28791.296841770065</v>
      </c>
      <c r="E7" s="9">
        <v>37985.578136905911</v>
      </c>
      <c r="F7" s="9">
        <v>46874.31723322226</v>
      </c>
      <c r="G7" s="9">
        <v>22440.467225973673</v>
      </c>
      <c r="H7" s="9">
        <v>16676.112134233681</v>
      </c>
      <c r="I7" s="9">
        <v>14865.507809835619</v>
      </c>
      <c r="J7" s="9">
        <v>141196.27001226207</v>
      </c>
      <c r="K7" s="9">
        <v>265848.85412157665</v>
      </c>
      <c r="N7" t="s">
        <v>20</v>
      </c>
      <c r="O7" s="8">
        <v>17931040.019892473</v>
      </c>
      <c r="P7" s="8">
        <v>5275876.0905774161</v>
      </c>
      <c r="Q7" s="8">
        <v>2749479.8563401848</v>
      </c>
      <c r="R7" s="8">
        <v>141203883.82091826</v>
      </c>
      <c r="S7" s="8">
        <v>24666490.26385653</v>
      </c>
      <c r="T7" s="8"/>
      <c r="U7" s="8">
        <v>26947511.801617067</v>
      </c>
      <c r="V7" s="8">
        <v>40724398.191981256</v>
      </c>
      <c r="W7" s="8">
        <v>60017430.283883661</v>
      </c>
      <c r="X7" s="8">
        <v>339734861.25736123</v>
      </c>
      <c r="Y7" s="8">
        <v>505726979.82508862</v>
      </c>
      <c r="Z7" s="8"/>
      <c r="AA7" s="8">
        <v>44878551.82150954</v>
      </c>
      <c r="AB7" s="8">
        <v>46000274.282558672</v>
      </c>
      <c r="AC7" s="8">
        <v>62766910.140223846</v>
      </c>
      <c r="AD7" s="8">
        <v>480938745.0782795</v>
      </c>
      <c r="AE7" s="8">
        <v>530393470.08894515</v>
      </c>
    </row>
    <row r="8" spans="1:31" x14ac:dyDescent="0.25">
      <c r="B8" t="s">
        <v>21</v>
      </c>
      <c r="C8" s="23">
        <v>35108</v>
      </c>
      <c r="D8" s="6">
        <v>38696</v>
      </c>
      <c r="E8" s="6">
        <v>51044</v>
      </c>
      <c r="F8" s="6">
        <v>62995</v>
      </c>
      <c r="G8" s="6">
        <v>27351</v>
      </c>
      <c r="H8" s="6">
        <v>15719</v>
      </c>
      <c r="I8" s="6">
        <v>8532</v>
      </c>
      <c r="J8" s="6">
        <v>243723</v>
      </c>
      <c r="K8" s="6">
        <v>448160</v>
      </c>
      <c r="N8" t="s">
        <v>22</v>
      </c>
      <c r="O8" s="8">
        <v>6476043.7008959521</v>
      </c>
      <c r="P8" s="8">
        <v>7448226.0277678035</v>
      </c>
      <c r="Q8" s="8">
        <v>3437629.2655354403</v>
      </c>
      <c r="R8" s="8">
        <v>90420793.539070159</v>
      </c>
      <c r="S8" s="8">
        <v>40041402.952380627</v>
      </c>
      <c r="T8" s="8"/>
      <c r="U8" s="8">
        <v>10687499.814550323</v>
      </c>
      <c r="V8" s="8">
        <v>16082685.671050582</v>
      </c>
      <c r="W8" s="8">
        <v>24019933.565208063</v>
      </c>
      <c r="X8" s="8">
        <v>133973289.00177401</v>
      </c>
      <c r="Y8" s="8">
        <v>201584066.93871343</v>
      </c>
      <c r="Z8" s="8"/>
      <c r="AA8" s="8">
        <v>17163543.515446275</v>
      </c>
      <c r="AB8" s="8">
        <v>23530911.698818386</v>
      </c>
      <c r="AC8" s="8">
        <v>27457562.830743503</v>
      </c>
      <c r="AD8" s="8">
        <v>224394082.54084417</v>
      </c>
      <c r="AE8" s="8">
        <v>241625469.89109406</v>
      </c>
    </row>
    <row r="9" spans="1:31" x14ac:dyDescent="0.25">
      <c r="B9" t="s">
        <v>23</v>
      </c>
      <c r="C9" s="23">
        <v>83767</v>
      </c>
      <c r="D9" s="6">
        <v>93433</v>
      </c>
      <c r="E9" s="6">
        <v>122308</v>
      </c>
      <c r="F9" s="6">
        <v>152815</v>
      </c>
      <c r="G9" s="6">
        <v>44582</v>
      </c>
      <c r="H9" s="6">
        <v>26629</v>
      </c>
      <c r="I9" s="6">
        <v>26687</v>
      </c>
      <c r="J9" s="6">
        <v>744705</v>
      </c>
      <c r="K9" s="6">
        <v>1143718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118875</v>
      </c>
      <c r="D10" s="6">
        <v>132129</v>
      </c>
      <c r="E10" s="6">
        <v>173352</v>
      </c>
      <c r="F10" s="6">
        <v>215810</v>
      </c>
      <c r="G10" s="6">
        <v>71933</v>
      </c>
      <c r="H10" s="6">
        <v>42348</v>
      </c>
      <c r="I10" s="6">
        <v>35219</v>
      </c>
      <c r="J10" s="6">
        <v>988428</v>
      </c>
      <c r="K10" s="6">
        <v>1591878</v>
      </c>
      <c r="N10" t="s">
        <v>26</v>
      </c>
      <c r="O10" s="8">
        <v>41670607.205515698</v>
      </c>
      <c r="P10" s="8">
        <v>49336493.489128992</v>
      </c>
      <c r="Q10" s="8">
        <v>64576039.174434505</v>
      </c>
      <c r="R10" s="8">
        <v>463219890.34872681</v>
      </c>
      <c r="S10" s="8">
        <v>563173416.71944308</v>
      </c>
      <c r="T10" s="8"/>
      <c r="U10" s="20">
        <v>19495637.176482711</v>
      </c>
      <c r="V10" s="20">
        <v>30026934.810075324</v>
      </c>
      <c r="W10" s="20">
        <v>46468976.007525764</v>
      </c>
      <c r="X10" s="20">
        <v>249581606.17713815</v>
      </c>
      <c r="Y10" s="20">
        <v>381399707.38464332</v>
      </c>
      <c r="Z10" s="10"/>
      <c r="AA10" s="20">
        <v>61166244.381998405</v>
      </c>
      <c r="AB10" s="20">
        <v>79363428.29920432</v>
      </c>
      <c r="AC10" s="20">
        <v>111045015.18196027</v>
      </c>
      <c r="AD10" s="20">
        <v>712801496.52586496</v>
      </c>
      <c r="AE10" s="20">
        <v>944573124.1040864</v>
      </c>
    </row>
    <row r="11" spans="1:31" x14ac:dyDescent="0.25">
      <c r="B11" t="s">
        <v>62</v>
      </c>
      <c r="C11" s="28">
        <v>132.63450338071542</v>
      </c>
      <c r="D11" s="6">
        <v>133.92452612171382</v>
      </c>
      <c r="E11" s="6">
        <v>133.17845322712984</v>
      </c>
      <c r="F11" s="6">
        <v>134.35708940495891</v>
      </c>
      <c r="G11" s="6">
        <v>81.15185018050542</v>
      </c>
      <c r="H11" s="6">
        <v>62.67603028127845</v>
      </c>
      <c r="I11" s="6">
        <v>46.268464558032967</v>
      </c>
      <c r="N11" t="s">
        <v>27</v>
      </c>
      <c r="O11" s="8">
        <v>33830229.097757488</v>
      </c>
      <c r="P11" s="8">
        <v>41901433.037447952</v>
      </c>
      <c r="Q11" s="8">
        <v>58555045.912284583</v>
      </c>
      <c r="R11" s="8">
        <v>385911255.81747389</v>
      </c>
      <c r="S11" s="8">
        <v>499869348.98758578</v>
      </c>
      <c r="T11" s="8"/>
      <c r="U11" s="20">
        <v>29165060.066457924</v>
      </c>
      <c r="V11" s="20">
        <v>43958863.829741322</v>
      </c>
      <c r="W11" s="20">
        <v>66971900.780104026</v>
      </c>
      <c r="X11" s="20">
        <v>368502214.61929572</v>
      </c>
      <c r="Y11" s="20">
        <v>553210298.19211555</v>
      </c>
      <c r="Z11" s="10"/>
      <c r="AA11" s="20">
        <v>62995289.164215408</v>
      </c>
      <c r="AB11" s="20">
        <v>85860296.867189273</v>
      </c>
      <c r="AC11" s="20">
        <v>125526946.69238861</v>
      </c>
      <c r="AD11" s="20">
        <v>754413470.4367696</v>
      </c>
      <c r="AE11" s="20">
        <v>1053079647.1797013</v>
      </c>
    </row>
    <row r="12" spans="1:31" x14ac:dyDescent="0.25">
      <c r="B12" t="s">
        <v>63</v>
      </c>
      <c r="C12" s="23">
        <v>490</v>
      </c>
      <c r="D12">
        <v>490</v>
      </c>
      <c r="E12">
        <v>490</v>
      </c>
      <c r="F12">
        <v>490</v>
      </c>
      <c r="G12" s="9">
        <v>440.65</v>
      </c>
      <c r="H12" s="30">
        <v>422.26</v>
      </c>
      <c r="I12" s="30">
        <v>248.82</v>
      </c>
      <c r="N12" t="s">
        <v>30</v>
      </c>
      <c r="O12" s="8">
        <v>74676772.851104632</v>
      </c>
      <c r="P12" s="8">
        <v>47547576.187448002</v>
      </c>
      <c r="Q12" s="8">
        <v>51373771.932922125</v>
      </c>
      <c r="R12" s="8">
        <v>540334797.85143793</v>
      </c>
      <c r="S12" s="8">
        <v>479156967.76707578</v>
      </c>
      <c r="T12" s="8"/>
      <c r="U12" s="20">
        <v>8589629.8915252388</v>
      </c>
      <c r="V12" s="20">
        <v>9839057.2563311309</v>
      </c>
      <c r="W12" s="20">
        <v>11750600.910746949</v>
      </c>
      <c r="X12" s="20">
        <v>92661287.0202104</v>
      </c>
      <c r="Y12" s="20">
        <v>108056294.45115423</v>
      </c>
      <c r="Z12" s="10"/>
      <c r="AA12" s="20">
        <v>83266402.742629871</v>
      </c>
      <c r="AB12" s="20">
        <v>57386633.443779133</v>
      </c>
      <c r="AC12" s="20">
        <v>63124372.843669072</v>
      </c>
      <c r="AD12" s="20">
        <v>632996084.87164831</v>
      </c>
      <c r="AE12" s="20">
        <v>587213262.21823001</v>
      </c>
    </row>
    <row r="13" spans="1:31" x14ac:dyDescent="0.25">
      <c r="A13" t="s">
        <v>28</v>
      </c>
      <c r="B13" t="s">
        <v>29</v>
      </c>
      <c r="C13" s="23">
        <v>128791</v>
      </c>
      <c r="D13" s="6">
        <v>129869.47849142241</v>
      </c>
      <c r="E13" s="6">
        <v>132605.35109421157</v>
      </c>
      <c r="F13" s="6">
        <v>135398.85847759459</v>
      </c>
      <c r="G13" s="6">
        <v>119267.88841048998</v>
      </c>
      <c r="H13" s="6">
        <v>71760.497175914643</v>
      </c>
      <c r="I13" s="6">
        <v>66094.478287820908</v>
      </c>
      <c r="J13" s="6">
        <v>473208.27303306683</v>
      </c>
      <c r="K13" s="6">
        <v>672758.06782360328</v>
      </c>
      <c r="N13" t="s">
        <v>58</v>
      </c>
      <c r="O13" s="8">
        <v>103976392.64084929</v>
      </c>
      <c r="P13" s="8">
        <v>270479734.86082906</v>
      </c>
      <c r="Q13" s="8">
        <v>433858749.57762289</v>
      </c>
      <c r="R13" s="8">
        <v>1925443436.1949244</v>
      </c>
      <c r="S13" s="8">
        <v>3541048000.410327</v>
      </c>
      <c r="T13" s="8"/>
      <c r="U13" s="20">
        <v>46200598.072503269</v>
      </c>
      <c r="V13" s="20">
        <v>63950806.821447298</v>
      </c>
      <c r="W13" s="20">
        <v>95556284.769758016</v>
      </c>
      <c r="X13" s="20">
        <v>556073212.99087512</v>
      </c>
      <c r="Y13" s="20">
        <v>794299185.23624027</v>
      </c>
      <c r="Z13" s="10"/>
      <c r="AA13" s="20">
        <v>150176990.71335256</v>
      </c>
      <c r="AB13" s="20">
        <v>334430541.68227637</v>
      </c>
      <c r="AC13" s="20">
        <v>529415034.34738088</v>
      </c>
      <c r="AD13" s="20">
        <v>2481516649.1857996</v>
      </c>
      <c r="AE13" s="20">
        <v>4335347185.6465673</v>
      </c>
    </row>
    <row r="14" spans="1:31" x14ac:dyDescent="0.25">
      <c r="B14" t="s">
        <v>31</v>
      </c>
      <c r="C14" s="28">
        <v>54848</v>
      </c>
      <c r="D14" s="6">
        <v>55307.289766346534</v>
      </c>
      <c r="E14" s="6">
        <v>56472.411090956011</v>
      </c>
      <c r="F14" s="6">
        <v>57662.077239707025</v>
      </c>
      <c r="G14" s="6">
        <v>43519.686358349682</v>
      </c>
      <c r="H14" s="6">
        <v>15245.166811650759</v>
      </c>
      <c r="I14" s="6">
        <v>3965.6686972692542</v>
      </c>
      <c r="J14" s="6">
        <v>318213.16853687778</v>
      </c>
      <c r="K14" s="6">
        <v>484695.34255123092</v>
      </c>
      <c r="N14" t="s">
        <v>35</v>
      </c>
      <c r="O14" s="8">
        <v>102279249.73623237</v>
      </c>
      <c r="P14" s="8">
        <v>305359067.85490096</v>
      </c>
      <c r="Q14" s="8">
        <v>488195042.60277027</v>
      </c>
      <c r="R14" s="8">
        <v>2036423454.3099523</v>
      </c>
      <c r="S14" s="8">
        <v>3988800802.4421668</v>
      </c>
      <c r="T14" s="8"/>
      <c r="U14" s="20">
        <v>42966556.207428046</v>
      </c>
      <c r="V14" s="20">
        <v>59474250.343945988</v>
      </c>
      <c r="W14" s="20">
        <v>88867344.83587496</v>
      </c>
      <c r="X14" s="20">
        <v>517148088.08151388</v>
      </c>
      <c r="Y14" s="20">
        <v>738698242.26970351</v>
      </c>
      <c r="Z14" s="10"/>
      <c r="AA14" s="20">
        <v>145245805.94366041</v>
      </c>
      <c r="AB14" s="20">
        <v>364833318.19884694</v>
      </c>
      <c r="AC14" s="20">
        <v>577062387.43864524</v>
      </c>
      <c r="AD14" s="20">
        <v>2553571542.3914661</v>
      </c>
      <c r="AE14" s="20">
        <v>4727499044.7118702</v>
      </c>
    </row>
    <row r="15" spans="1:31" x14ac:dyDescent="0.25">
      <c r="A15" t="s">
        <v>33</v>
      </c>
      <c r="B15" t="s">
        <v>34</v>
      </c>
      <c r="C15" s="28">
        <v>127943</v>
      </c>
      <c r="D15" s="20">
        <v>146248</v>
      </c>
      <c r="E15" s="20">
        <v>188087</v>
      </c>
      <c r="F15" s="20">
        <v>237255</v>
      </c>
      <c r="G15" s="20">
        <v>73124</v>
      </c>
      <c r="H15" s="20">
        <v>34700.661818181819</v>
      </c>
      <c r="I15" s="20">
        <v>30712.080000000013</v>
      </c>
      <c r="J15" s="20">
        <v>1132551.6909090909</v>
      </c>
      <c r="K15" s="20">
        <v>1799646.290909091</v>
      </c>
      <c r="M15" t="s">
        <v>37</v>
      </c>
      <c r="O15" s="8">
        <v>504387163.5564661</v>
      </c>
      <c r="P15" s="8">
        <v>414811157.6257621</v>
      </c>
      <c r="Q15" s="8">
        <v>477949764.74815726</v>
      </c>
      <c r="R15" s="8">
        <v>4214788534.6967463</v>
      </c>
      <c r="S15" s="8">
        <v>4482623528.4638681</v>
      </c>
      <c r="T15" s="8"/>
      <c r="U15" s="10"/>
      <c r="V15" s="10"/>
      <c r="W15" s="10"/>
      <c r="X15" s="10"/>
      <c r="Y15" s="10"/>
      <c r="Z15" s="10"/>
      <c r="AA15" s="10">
        <v>504387163.5564661</v>
      </c>
      <c r="AB15" s="10">
        <v>414811157.6257621</v>
      </c>
      <c r="AC15" s="10">
        <v>477949764.74815726</v>
      </c>
      <c r="AD15" s="10">
        <v>4214788534.6967463</v>
      </c>
      <c r="AE15" s="10">
        <v>4482623528.4638681</v>
      </c>
    </row>
    <row r="16" spans="1:31" x14ac:dyDescent="0.25">
      <c r="B16" t="s">
        <v>36</v>
      </c>
      <c r="C16" s="28">
        <v>82696</v>
      </c>
      <c r="D16" s="20">
        <v>109757</v>
      </c>
      <c r="E16" s="20">
        <v>135182</v>
      </c>
      <c r="F16" s="20">
        <v>168789</v>
      </c>
      <c r="G16" s="20">
        <v>30511.831627954947</v>
      </c>
      <c r="H16" s="20">
        <v>13007.237755585038</v>
      </c>
      <c r="I16" s="20">
        <v>14469.918631537037</v>
      </c>
      <c r="J16" s="20">
        <v>1007099.6530823001</v>
      </c>
      <c r="K16" s="20">
        <v>1382469.2180643897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97327</v>
      </c>
      <c r="D17" s="20">
        <v>116800.53023097489</v>
      </c>
      <c r="E17" s="20">
        <v>135615.86741878581</v>
      </c>
      <c r="F17" s="20">
        <v>211069.40694919226</v>
      </c>
      <c r="G17" s="20">
        <v>52385.168026617444</v>
      </c>
      <c r="H17" s="20">
        <v>19991.579271472099</v>
      </c>
      <c r="I17" s="20">
        <v>17377.723802155429</v>
      </c>
      <c r="J17" s="20">
        <v>1179528.2938817982</v>
      </c>
      <c r="K17" s="20">
        <v>1511764.3164611782</v>
      </c>
      <c r="M17" t="s">
        <v>40</v>
      </c>
      <c r="O17" s="8">
        <v>389380242.47052884</v>
      </c>
      <c r="P17" s="8">
        <v>752665143.72280371</v>
      </c>
      <c r="Q17" s="8">
        <v>1156803351.3808463</v>
      </c>
      <c r="R17" s="8">
        <v>5754798784.4440575</v>
      </c>
      <c r="S17" s="8">
        <v>9517690504.1164684</v>
      </c>
      <c r="T17" s="8"/>
      <c r="U17" s="8">
        <v>201983512.85456353</v>
      </c>
      <c r="V17" s="8">
        <v>290669539.97979075</v>
      </c>
      <c r="W17" s="8">
        <v>433084080.55774236</v>
      </c>
      <c r="X17" s="8">
        <v>2481735573.4364223</v>
      </c>
      <c r="Y17" s="8">
        <v>3613405419.0796638</v>
      </c>
      <c r="Z17" s="8"/>
      <c r="AA17" s="8">
        <v>591363755.32509232</v>
      </c>
      <c r="AB17" s="8">
        <v>1043334683.7025945</v>
      </c>
      <c r="AC17" s="8">
        <v>1589887431.9385886</v>
      </c>
      <c r="AD17" s="8">
        <v>8236534357.8804798</v>
      </c>
      <c r="AE17" s="8">
        <v>13131095923.196133</v>
      </c>
    </row>
    <row r="18" spans="1:31" x14ac:dyDescent="0.25">
      <c r="A18" t="s">
        <v>41</v>
      </c>
      <c r="C18" s="28">
        <v>246749.22933275712</v>
      </c>
      <c r="D18" s="6">
        <v>282554.82707274496</v>
      </c>
      <c r="E18" s="6">
        <v>353331.44555569172</v>
      </c>
      <c r="F18" s="6">
        <v>481624.72418241447</v>
      </c>
      <c r="G18" s="6">
        <v>150664.63525259111</v>
      </c>
      <c r="H18" s="6">
        <v>81868.691405705787</v>
      </c>
      <c r="I18" s="6">
        <v>69356.231611991039</v>
      </c>
      <c r="J18" s="6">
        <v>2331936.5638940604</v>
      </c>
      <c r="K18" s="6">
        <v>3415259.1705827545</v>
      </c>
      <c r="N18" t="s">
        <v>42</v>
      </c>
      <c r="O18" s="13">
        <v>26943946</v>
      </c>
      <c r="P18" s="13">
        <v>31957151</v>
      </c>
      <c r="Q18" s="13">
        <v>35967589</v>
      </c>
      <c r="R18" s="13">
        <v>298760187</v>
      </c>
      <c r="S18" s="13">
        <v>340907322</v>
      </c>
      <c r="U18" s="13">
        <v>26867915</v>
      </c>
      <c r="V18" s="13">
        <v>33974719</v>
      </c>
      <c r="W18" s="13">
        <v>43385168</v>
      </c>
      <c r="X18" s="13">
        <v>305727307</v>
      </c>
      <c r="Y18" s="13">
        <v>389867698</v>
      </c>
      <c r="Z18" s="14"/>
      <c r="AA18" s="13">
        <v>26943946</v>
      </c>
      <c r="AB18" s="13">
        <v>31957151</v>
      </c>
      <c r="AC18" s="13">
        <v>35967589</v>
      </c>
      <c r="AD18" s="13">
        <v>298760187</v>
      </c>
      <c r="AE18" s="13">
        <v>340907322</v>
      </c>
    </row>
    <row r="19" spans="1:31" x14ac:dyDescent="0.25">
      <c r="N19" t="s">
        <v>43</v>
      </c>
      <c r="O19" s="15">
        <v>14.451492831470523</v>
      </c>
      <c r="P19" s="15">
        <v>23.552323037895452</v>
      </c>
      <c r="Q19" s="15">
        <v>32.162382398799274</v>
      </c>
      <c r="R19" s="15">
        <v>19.262267982326765</v>
      </c>
      <c r="S19" s="15">
        <v>27.918703676644611</v>
      </c>
      <c r="T19" s="15"/>
      <c r="U19" s="15">
        <v>7.5176474562526918</v>
      </c>
      <c r="V19" s="15">
        <v>8.5554656089956396</v>
      </c>
      <c r="W19" s="15">
        <v>9.9823073304162921</v>
      </c>
      <c r="X19" s="15">
        <v>8.1174808942938892</v>
      </c>
      <c r="Y19" s="15">
        <v>9.2682862356030942</v>
      </c>
      <c r="Z19" s="15"/>
      <c r="AA19" s="15">
        <v>21.947926830208623</v>
      </c>
      <c r="AB19" s="15">
        <v>32.647925458142204</v>
      </c>
      <c r="AC19" s="15">
        <v>44.203336285303656</v>
      </c>
      <c r="AD19" s="15">
        <v>27.569049412465656</v>
      </c>
      <c r="AE19" s="15">
        <v>38.51808123732858</v>
      </c>
    </row>
    <row r="20" spans="1:31" x14ac:dyDescent="0.25">
      <c r="M20" t="s">
        <v>44</v>
      </c>
      <c r="O20" s="8">
        <v>893767406.02699494</v>
      </c>
      <c r="P20" s="8">
        <v>1167476301.3485658</v>
      </c>
      <c r="Q20" s="8">
        <v>1634753116.1290035</v>
      </c>
      <c r="R20" s="8">
        <v>9969587319.1408043</v>
      </c>
      <c r="S20" s="8">
        <v>14000314032.580338</v>
      </c>
      <c r="T20" s="8"/>
      <c r="U20" s="8">
        <v>201983512.85456353</v>
      </c>
      <c r="V20" s="8">
        <v>290669539.97979075</v>
      </c>
      <c r="W20" s="8">
        <v>433084080.55774236</v>
      </c>
      <c r="X20" s="8">
        <v>2481735573.4364223</v>
      </c>
      <c r="Y20" s="8">
        <v>3613405419.0796638</v>
      </c>
      <c r="Z20" s="8"/>
      <c r="AA20" s="8">
        <v>1095750918.8815584</v>
      </c>
      <c r="AB20" s="8">
        <v>1458145841.3283567</v>
      </c>
      <c r="AC20" s="8">
        <v>2067837196.6867459</v>
      </c>
      <c r="AD20" s="8">
        <v>12451322892.577227</v>
      </c>
      <c r="AE20" s="8">
        <v>17613719451.66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33.171362725674811</v>
      </c>
      <c r="P21" s="15">
        <v>36.532552646778989</v>
      </c>
      <c r="Q21" s="15">
        <v>45.45072832457587</v>
      </c>
      <c r="R21" s="15">
        <v>33.3698657081802</v>
      </c>
      <c r="S21" s="15">
        <v>41.067800921507747</v>
      </c>
      <c r="T21" s="15"/>
      <c r="U21" s="15">
        <v>7.5176474562526918</v>
      </c>
      <c r="V21" s="15">
        <v>8.5554656089956396</v>
      </c>
      <c r="W21" s="15">
        <v>9.9823073304162921</v>
      </c>
      <c r="X21" s="15">
        <v>8.1174808942938892</v>
      </c>
      <c r="Y21" s="15">
        <v>9.2682862356030942</v>
      </c>
      <c r="Z21" s="15"/>
      <c r="AA21" s="15">
        <v>40.667796724412916</v>
      </c>
      <c r="AB21" s="15">
        <v>45.628155067025745</v>
      </c>
      <c r="AC21" s="15">
        <v>57.491682211080253</v>
      </c>
      <c r="AD21" s="15">
        <v>41.67664713831909</v>
      </c>
      <c r="AE21" s="15">
        <v>51.667178482191709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0.19197352089366984</v>
      </c>
      <c r="E23" s="18">
        <v>0.55268109125117593</v>
      </c>
      <c r="F23" s="18">
        <v>0.75936983864820229</v>
      </c>
      <c r="G23" s="18">
        <v>0.11065573770491803</v>
      </c>
      <c r="H23" s="18">
        <v>0.35040983606557374</v>
      </c>
      <c r="I23" s="18">
        <v>0.56876138433515477</v>
      </c>
      <c r="M23" t="s">
        <v>45</v>
      </c>
      <c r="N23" t="s">
        <v>47</v>
      </c>
    </row>
    <row r="24" spans="1:31" x14ac:dyDescent="0.25">
      <c r="B24" t="s">
        <v>19</v>
      </c>
      <c r="D24" s="18">
        <v>0.22058157542187143</v>
      </c>
      <c r="E24" s="18">
        <v>0.56098832893551365</v>
      </c>
      <c r="F24" s="18">
        <v>0.68286454742641756</v>
      </c>
      <c r="G24" s="18">
        <v>0.1420275104271797</v>
      </c>
      <c r="H24" s="18">
        <v>0.36241766714894269</v>
      </c>
      <c r="I24" s="18">
        <v>0.43164299495482206</v>
      </c>
      <c r="N24" t="s">
        <v>48</v>
      </c>
      <c r="O24" s="18">
        <v>8.1853835093993309E-3</v>
      </c>
      <c r="P24" s="18">
        <v>2.3458236804882505E-2</v>
      </c>
      <c r="Q24" s="18">
        <v>2.3933289848940668E-2</v>
      </c>
      <c r="R24" s="18">
        <v>1.784492809612373E-2</v>
      </c>
      <c r="S24" s="18">
        <v>2.4813132220136692E-2</v>
      </c>
      <c r="T24" s="18"/>
      <c r="U24" s="18">
        <v>3.0590596023656352E-2</v>
      </c>
      <c r="V24" s="18">
        <v>3.0453851642025766E-2</v>
      </c>
      <c r="W24" s="18">
        <v>3.06108917144318E-2</v>
      </c>
      <c r="X24" s="18">
        <v>3.058240046568271E-2</v>
      </c>
      <c r="Y24" s="18">
        <v>3.0407694219150471E-2</v>
      </c>
      <c r="Z24" s="18"/>
      <c r="AA24" s="18">
        <v>1.5838005925182749E-2</v>
      </c>
      <c r="AB24" s="18">
        <v>2.540719161138049E-2</v>
      </c>
      <c r="AC24" s="18">
        <v>2.5752263322251698E-2</v>
      </c>
      <c r="AD24" s="18">
        <v>2.1682833326853872E-2</v>
      </c>
      <c r="AE24" s="18">
        <v>2.6352639719194933E-2</v>
      </c>
    </row>
    <row r="25" spans="1:31" x14ac:dyDescent="0.25">
      <c r="B25" t="s">
        <v>49</v>
      </c>
      <c r="D25" s="18">
        <v>0.29318275790779408</v>
      </c>
      <c r="E25" s="18">
        <v>0.69204999608181172</v>
      </c>
      <c r="F25" s="18">
        <v>0.8645606794190015</v>
      </c>
      <c r="G25" s="18">
        <v>0.22094679275378831</v>
      </c>
      <c r="H25" s="18">
        <v>0.59378230308042179</v>
      </c>
      <c r="I25" s="18">
        <v>0.77951209427330992</v>
      </c>
      <c r="N25" t="s">
        <v>50</v>
      </c>
      <c r="O25" s="18">
        <v>1.374666718761899E-2</v>
      </c>
      <c r="P25" s="18">
        <v>1.0177884630850384E-2</v>
      </c>
      <c r="Q25" s="18">
        <v>2.2796859224719138E-2</v>
      </c>
      <c r="R25" s="18">
        <v>1.2015589881683398E-2</v>
      </c>
      <c r="S25" s="18">
        <v>1.5210660779738169E-2</v>
      </c>
      <c r="T25" s="18"/>
      <c r="U25" s="18">
        <v>5.8184074594682916E-2</v>
      </c>
      <c r="V25" s="18">
        <v>6.1102157484586299E-2</v>
      </c>
      <c r="W25" s="18">
        <v>6.0437500906833266E-2</v>
      </c>
      <c r="X25" s="18">
        <v>5.9701599444106176E-2</v>
      </c>
      <c r="Y25" s="18">
        <v>6.1038076863510385E-2</v>
      </c>
      <c r="Z25" s="18"/>
      <c r="AA25" s="18">
        <v>2.8924505818080839E-2</v>
      </c>
      <c r="AB25" s="18">
        <v>2.4365216074362671E-2</v>
      </c>
      <c r="AC25" s="18">
        <v>3.3050140285394568E-2</v>
      </c>
      <c r="AD25" s="18">
        <v>2.638377693028908E-2</v>
      </c>
      <c r="AE25" s="18">
        <v>2.7821415783591298E-2</v>
      </c>
    </row>
    <row r="26" spans="1:31" x14ac:dyDescent="0.25">
      <c r="B26" t="s">
        <v>51</v>
      </c>
      <c r="D26" s="18">
        <v>0.52284524739653016</v>
      </c>
      <c r="E26" s="18">
        <v>0.7822791640775747</v>
      </c>
      <c r="F26" s="18">
        <v>0.82536400222491246</v>
      </c>
      <c r="G26" s="18">
        <v>0.46778564351116786</v>
      </c>
      <c r="H26" s="18">
        <v>0.68210631871739469</v>
      </c>
      <c r="I26" s="18">
        <v>0.68141392195017136</v>
      </c>
      <c r="N26" t="s">
        <v>20</v>
      </c>
      <c r="O26" s="18">
        <v>4.6050205080062905E-2</v>
      </c>
      <c r="P26" s="18">
        <v>7.0095926914883798E-3</v>
      </c>
      <c r="Q26" s="18">
        <v>2.3767910536031918E-3</v>
      </c>
      <c r="R26" s="18">
        <v>2.4536719546582594E-2</v>
      </c>
      <c r="S26" s="18">
        <v>2.5916466030480923E-3</v>
      </c>
      <c r="T26" s="18"/>
      <c r="U26" s="18">
        <v>0.13341441299231382</v>
      </c>
      <c r="V26" s="18">
        <v>0.14010548953568608</v>
      </c>
      <c r="W26" s="18">
        <v>0.13858147407910007</v>
      </c>
      <c r="X26" s="18">
        <v>0.13689406111342289</v>
      </c>
      <c r="Y26" s="18">
        <v>0.13995854911677683</v>
      </c>
      <c r="Z26" s="18"/>
      <c r="AA26" s="18">
        <v>7.5889926322654497E-2</v>
      </c>
      <c r="AB26" s="18">
        <v>4.4089662695111914E-2</v>
      </c>
      <c r="AC26" s="18">
        <v>3.9478839117364814E-2</v>
      </c>
      <c r="AD26" s="18">
        <v>5.8390911053279475E-2</v>
      </c>
      <c r="AE26" s="18">
        <v>4.0392170858488896E-2</v>
      </c>
    </row>
    <row r="27" spans="1:31" x14ac:dyDescent="0.25">
      <c r="B27" t="s">
        <v>52</v>
      </c>
      <c r="D27" s="18">
        <v>0.45558507216432426</v>
      </c>
      <c r="E27" s="18">
        <v>0.75571092343901425</v>
      </c>
      <c r="F27" s="18">
        <v>0.83680552337704461</v>
      </c>
      <c r="G27" s="18">
        <v>0.39488538380651944</v>
      </c>
      <c r="H27" s="18">
        <v>0.6437602523659306</v>
      </c>
      <c r="I27" s="18">
        <v>0.70373080967402735</v>
      </c>
      <c r="N27" t="s">
        <v>53</v>
      </c>
      <c r="O27" s="18">
        <v>1.6631670009261208E-2</v>
      </c>
      <c r="P27" s="18">
        <v>9.8958030538356962E-3</v>
      </c>
      <c r="Q27" s="18">
        <v>2.9716626092343447E-3</v>
      </c>
      <c r="R27" s="18">
        <v>1.5712242412973483E-2</v>
      </c>
      <c r="S27" s="18">
        <v>4.2070503274993483E-3</v>
      </c>
      <c r="T27" s="18"/>
      <c r="U27" s="18">
        <v>5.2912733636065454E-2</v>
      </c>
      <c r="V27" s="18">
        <v>5.5329793662482682E-2</v>
      </c>
      <c r="W27" s="18">
        <v>5.5462517888614761E-2</v>
      </c>
      <c r="X27" s="18">
        <v>5.3983708190257836E-2</v>
      </c>
      <c r="Y27" s="18">
        <v>5.578783545137235E-2</v>
      </c>
      <c r="Z27" s="18"/>
      <c r="AA27" s="18">
        <v>2.902366497928319E-2</v>
      </c>
      <c r="AB27" s="18">
        <v>2.2553560296981308E-2</v>
      </c>
      <c r="AC27" s="18">
        <v>1.7270130123152067E-2</v>
      </c>
      <c r="AD27" s="18">
        <v>2.7243749954876391E-2</v>
      </c>
      <c r="AE27" s="18">
        <v>1.8401013236394207E-2</v>
      </c>
    </row>
    <row r="28" spans="1:31" x14ac:dyDescent="0.25">
      <c r="B28" t="s">
        <v>28</v>
      </c>
      <c r="D28" s="18">
        <v>0.21312929014954898</v>
      </c>
      <c r="E28" s="18">
        <v>0.7300422185428479</v>
      </c>
      <c r="F28" s="18">
        <v>0.93122570522765646</v>
      </c>
      <c r="G28" s="18">
        <v>0.20654014078271438</v>
      </c>
      <c r="H28" s="18">
        <v>0.72204698782725429</v>
      </c>
      <c r="I28" s="18">
        <v>0.92769711389167786</v>
      </c>
      <c r="N28" t="s">
        <v>54</v>
      </c>
      <c r="O28" s="18">
        <v>0.19390001871753326</v>
      </c>
      <c r="P28" s="18">
        <v>0.12121981107733962</v>
      </c>
      <c r="Q28" s="18">
        <v>0.10644080944245252</v>
      </c>
      <c r="R28" s="18">
        <v>0.14755183942512615</v>
      </c>
      <c r="S28" s="18">
        <v>0.11169125170095154</v>
      </c>
      <c r="T28" s="18"/>
      <c r="U28" s="18">
        <v>0.24091420411119568</v>
      </c>
      <c r="V28" s="18">
        <v>0.25453578192252485</v>
      </c>
      <c r="W28" s="18">
        <v>0.26193730474123234</v>
      </c>
      <c r="X28" s="18">
        <v>0.24905305279586351</v>
      </c>
      <c r="Y28" s="18">
        <v>0.25865074553820883</v>
      </c>
      <c r="Z28" s="18"/>
      <c r="AA28" s="18">
        <v>0.20995796990966767</v>
      </c>
      <c r="AB28" s="18">
        <v>0.15836119295876017</v>
      </c>
      <c r="AC28" s="18">
        <v>0.14879793193024421</v>
      </c>
      <c r="AD28" s="18">
        <v>0.17813499018052967</v>
      </c>
      <c r="AE28" s="18">
        <v>0.15213145825512753</v>
      </c>
    </row>
    <row r="29" spans="1:31" x14ac:dyDescent="0.25">
      <c r="B29" t="s">
        <v>55</v>
      </c>
      <c r="D29" s="18">
        <v>0.72200559756594163</v>
      </c>
      <c r="E29" s="18">
        <v>0.90377980977064221</v>
      </c>
      <c r="F29" s="18">
        <v>0.91427214669476664</v>
      </c>
      <c r="G29" s="18">
        <v>0.63103618520901916</v>
      </c>
      <c r="H29" s="18">
        <v>0.84271019450051954</v>
      </c>
      <c r="I29" s="18">
        <v>0.82502275041674289</v>
      </c>
      <c r="N29" t="s">
        <v>28</v>
      </c>
      <c r="O29" s="18">
        <v>0.19178367237458566</v>
      </c>
      <c r="P29" s="18">
        <v>6.3172283961855855E-2</v>
      </c>
      <c r="Q29" s="18">
        <v>4.441011678570829E-2</v>
      </c>
      <c r="R29" s="18">
        <v>9.38929088732052E-2</v>
      </c>
      <c r="S29" s="18">
        <v>5.0343827377013046E-2</v>
      </c>
      <c r="T29" s="18"/>
      <c r="U29" s="18">
        <v>4.2526391239220238E-2</v>
      </c>
      <c r="V29" s="18">
        <v>3.3849633012854416E-2</v>
      </c>
      <c r="W29" s="18">
        <v>2.7132377841305254E-2</v>
      </c>
      <c r="X29" s="18">
        <v>3.7337292502884867E-2</v>
      </c>
      <c r="Y29" s="18">
        <v>2.990428194981681E-2</v>
      </c>
      <c r="Z29" s="18"/>
      <c r="AA29" s="18">
        <v>0.14080403472961503</v>
      </c>
      <c r="AB29" s="18">
        <v>5.5003091855553951E-2</v>
      </c>
      <c r="AC29" s="18">
        <v>3.9703674345484941E-2</v>
      </c>
      <c r="AD29" s="18">
        <v>7.6852236312960412E-2</v>
      </c>
      <c r="AE29" s="18">
        <v>4.4719288142653461E-2</v>
      </c>
    </row>
    <row r="30" spans="1:31" x14ac:dyDescent="0.25">
      <c r="B30" s="25" t="s">
        <v>68</v>
      </c>
      <c r="C30" s="26">
        <v>-4.2931864426985489E-2</v>
      </c>
      <c r="N30" t="s">
        <v>55</v>
      </c>
      <c r="O30" s="18">
        <v>0.52970238312153861</v>
      </c>
      <c r="P30" s="18">
        <v>0.76506638777974756</v>
      </c>
      <c r="Q30" s="18">
        <v>0.7970704710353419</v>
      </c>
      <c r="R30" s="18">
        <v>0.68844577176430555</v>
      </c>
      <c r="S30" s="18">
        <v>0.79114243099161297</v>
      </c>
      <c r="T30" s="18"/>
      <c r="U30" s="18">
        <v>0.44145758740286561</v>
      </c>
      <c r="V30" s="18">
        <v>0.42462329273983995</v>
      </c>
      <c r="W30" s="18">
        <v>0.42583793282848242</v>
      </c>
      <c r="X30" s="18">
        <v>0.43244788548778201</v>
      </c>
      <c r="Y30" s="18">
        <v>0.42425281686116445</v>
      </c>
      <c r="Z30" s="18"/>
      <c r="AA30" s="18">
        <v>0.49956189231551601</v>
      </c>
      <c r="AB30" s="18">
        <v>0.67022008450784953</v>
      </c>
      <c r="AC30" s="18">
        <v>0.6959470208761076</v>
      </c>
      <c r="AD30" s="18">
        <v>0.61131150224121122</v>
      </c>
      <c r="AE30" s="18">
        <v>0.69018201400454959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8.1632653061224456E-2</v>
      </c>
      <c r="E32" s="18">
        <v>0.45884161850353034</v>
      </c>
      <c r="F32" s="18">
        <v>0.51185350429850163</v>
      </c>
      <c r="G32" s="18">
        <v>7.3942368562322072E-2</v>
      </c>
      <c r="H32" s="18">
        <v>0.44281434901573369</v>
      </c>
      <c r="I32" s="18">
        <v>0.48680825300043551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0.81550738850541604</v>
      </c>
      <c r="F33" s="18">
        <v>0.87055244357337036</v>
      </c>
      <c r="G33" s="18">
        <v>0.42846423798097588</v>
      </c>
      <c r="H33" s="18">
        <v>0.72878030202369948</v>
      </c>
      <c r="I33" s="18">
        <v>0.75995497995200978</v>
      </c>
      <c r="N33" t="s">
        <v>57</v>
      </c>
      <c r="O33" s="11">
        <v>6776.6025182959838</v>
      </c>
      <c r="P33" s="11">
        <v>4300.6868658804042</v>
      </c>
      <c r="Q33" s="11">
        <v>3965.2632825191126</v>
      </c>
      <c r="R33" s="11">
        <v>4275.2395041539048</v>
      </c>
      <c r="S33" s="11">
        <v>4099.3416116620592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126480271.3132</v>
      </c>
      <c r="D38" s="19">
        <v>129061501.34</v>
      </c>
      <c r="E38" s="30">
        <v>153074753.28999999</v>
      </c>
      <c r="F38" s="19">
        <v>172284751.31</v>
      </c>
      <c r="G38" s="30">
        <v>115320088.88000001</v>
      </c>
      <c r="H38" s="19">
        <v>77336305.420000002</v>
      </c>
      <c r="I38" s="30">
        <v>79848047.580000013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E38"/>
  <sheetViews>
    <sheetView topLeftCell="S1" workbookViewId="0">
      <selection activeCell="U10" sqref="U10:AE15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2" customWidth="1"/>
    <col min="4" max="4" width="10.28515625" customWidth="1"/>
    <col min="5" max="5" width="10.7109375" customWidth="1"/>
    <col min="6" max="6" width="10.5703125" customWidth="1"/>
    <col min="7" max="7" width="10.5703125" bestFit="1" customWidth="1"/>
    <col min="8" max="9" width="9.5703125" bestFit="1" customWidth="1"/>
    <col min="10" max="11" width="11.5703125" bestFit="1" customWidth="1"/>
    <col min="14" max="14" width="28.85546875" bestFit="1" customWidth="1"/>
    <col min="15" max="17" width="15.28515625" bestFit="1" customWidth="1"/>
    <col min="18" max="19" width="16.28515625" bestFit="1" customWidth="1"/>
    <col min="20" max="20" width="1.7109375" customWidth="1"/>
    <col min="21" max="23" width="13.7109375" bestFit="1" customWidth="1"/>
    <col min="24" max="24" width="18.140625" bestFit="1" customWidth="1"/>
    <col min="25" max="25" width="15.28515625" bestFit="1" customWidth="1"/>
    <col min="26" max="26" width="1.5703125" customWidth="1"/>
    <col min="27" max="29" width="15.28515625" bestFit="1" customWidth="1"/>
    <col min="30" max="31" width="16.28515625" bestFit="1" customWidth="1"/>
  </cols>
  <sheetData>
    <row r="1" spans="1:31" x14ac:dyDescent="0.25">
      <c r="A1" t="s">
        <v>88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872567</v>
      </c>
      <c r="D4" s="6">
        <v>901626</v>
      </c>
      <c r="E4" s="6">
        <v>894178</v>
      </c>
      <c r="F4" s="6">
        <v>809601</v>
      </c>
      <c r="G4" s="6">
        <v>901688</v>
      </c>
      <c r="H4" s="6">
        <v>895350</v>
      </c>
      <c r="I4" s="6">
        <v>811331</v>
      </c>
      <c r="J4" s="6">
        <v>-7691</v>
      </c>
      <c r="K4" s="6">
        <v>-13806</v>
      </c>
      <c r="M4" t="s">
        <v>13</v>
      </c>
    </row>
    <row r="5" spans="1:31" x14ac:dyDescent="0.25">
      <c r="B5" t="s">
        <v>15</v>
      </c>
      <c r="C5" s="27">
        <v>2</v>
      </c>
      <c r="D5" s="7">
        <v>2</v>
      </c>
      <c r="E5" s="7">
        <v>2</v>
      </c>
      <c r="F5" s="7">
        <v>2</v>
      </c>
      <c r="G5" s="7">
        <v>2</v>
      </c>
      <c r="H5" s="7">
        <v>2</v>
      </c>
      <c r="I5" s="7">
        <v>2</v>
      </c>
      <c r="J5" s="6"/>
      <c r="K5" s="6"/>
      <c r="N5" t="s">
        <v>16</v>
      </c>
      <c r="O5" s="8">
        <v>2016291.7207315825</v>
      </c>
      <c r="P5" s="8">
        <v>2896762.5728298724</v>
      </c>
      <c r="Q5" s="8">
        <v>4176003.4033688456</v>
      </c>
      <c r="R5" s="8">
        <v>25402995.912616789</v>
      </c>
      <c r="S5" s="8">
        <v>35254089.735108793</v>
      </c>
      <c r="T5" s="8"/>
      <c r="U5" s="8">
        <v>28906258.83731439</v>
      </c>
      <c r="V5" s="8">
        <v>39190917.173051819</v>
      </c>
      <c r="W5" s="8">
        <v>52551869.93416927</v>
      </c>
      <c r="X5" s="8">
        <v>344095811.81088024</v>
      </c>
      <c r="Y5" s="8">
        <v>461615489.9609164</v>
      </c>
      <c r="Z5" s="8"/>
      <c r="AA5" s="8">
        <v>30922550.558045972</v>
      </c>
      <c r="AB5" s="8">
        <v>42087679.745881692</v>
      </c>
      <c r="AC5" s="8">
        <v>56727873.337538116</v>
      </c>
      <c r="AD5" s="8">
        <v>369498807.72349703</v>
      </c>
      <c r="AE5" s="8">
        <v>496869579.69602519</v>
      </c>
    </row>
    <row r="6" spans="1:31" x14ac:dyDescent="0.25">
      <c r="B6" t="s">
        <v>17</v>
      </c>
      <c r="C6" s="23">
        <v>1745</v>
      </c>
      <c r="D6" s="6">
        <v>1803</v>
      </c>
      <c r="E6" s="6">
        <v>1788</v>
      </c>
      <c r="F6" s="6">
        <v>1619</v>
      </c>
      <c r="G6" s="6">
        <v>1732</v>
      </c>
      <c r="H6" s="6">
        <v>1342</v>
      </c>
      <c r="I6" s="6">
        <v>1096</v>
      </c>
      <c r="J6" s="6">
        <v>3206</v>
      </c>
      <c r="K6" s="6">
        <v>4968</v>
      </c>
      <c r="N6" t="s">
        <v>18</v>
      </c>
      <c r="O6" s="8">
        <v>7635854.660687495</v>
      </c>
      <c r="P6" s="8">
        <v>30719291.54157253</v>
      </c>
      <c r="Q6" s="8">
        <v>55257388.883857563</v>
      </c>
      <c r="R6" s="8">
        <v>209951311.97939655</v>
      </c>
      <c r="S6" s="8">
        <v>449401128.16013807</v>
      </c>
      <c r="T6" s="8"/>
      <c r="U6" s="8">
        <v>21561979.341355331</v>
      </c>
      <c r="V6" s="8">
        <v>28597532.108516317</v>
      </c>
      <c r="W6" s="8">
        <v>35291760.670117259</v>
      </c>
      <c r="X6" s="8">
        <v>255454659.2049692</v>
      </c>
      <c r="Y6" s="8">
        <v>321364909.24803251</v>
      </c>
      <c r="Z6" s="8"/>
      <c r="AA6" s="8">
        <v>29197834.002042826</v>
      </c>
      <c r="AB6" s="8">
        <v>59316823.650088847</v>
      </c>
      <c r="AC6" s="8">
        <v>90549149.553974822</v>
      </c>
      <c r="AD6" s="8">
        <v>465405971.18436575</v>
      </c>
      <c r="AE6" s="8">
        <v>770766037.40817058</v>
      </c>
    </row>
    <row r="7" spans="1:31" x14ac:dyDescent="0.25">
      <c r="B7" t="s">
        <v>19</v>
      </c>
      <c r="C7" s="28">
        <v>20877.775851307302</v>
      </c>
      <c r="D7" s="9">
        <v>21573.087592759552</v>
      </c>
      <c r="E7" s="9">
        <v>21394.833206186282</v>
      </c>
      <c r="F7" s="9">
        <v>19371.107566405437</v>
      </c>
      <c r="G7" s="9">
        <v>17668.536585365855</v>
      </c>
      <c r="H7" s="9">
        <v>16237.317073170732</v>
      </c>
      <c r="I7" s="9">
        <v>14362.682926829269</v>
      </c>
      <c r="J7" s="9">
        <v>49129.062094560169</v>
      </c>
      <c r="K7" s="9">
        <v>50925.761926590749</v>
      </c>
      <c r="N7" t="s">
        <v>20</v>
      </c>
      <c r="O7" s="8">
        <v>19805083.74543228</v>
      </c>
      <c r="P7" s="8">
        <v>62663396.129676238</v>
      </c>
      <c r="Q7" s="8">
        <v>79645800.896944657</v>
      </c>
      <c r="R7" s="8">
        <v>474085009.41325957</v>
      </c>
      <c r="S7" s="8">
        <v>718827624.22155416</v>
      </c>
      <c r="T7" s="8"/>
      <c r="U7" s="8">
        <v>34342297.840627097</v>
      </c>
      <c r="V7" s="8">
        <v>45594990.342500344</v>
      </c>
      <c r="W7" s="8">
        <v>57005882.933248028</v>
      </c>
      <c r="X7" s="8">
        <v>406525641.91076022</v>
      </c>
      <c r="Y7" s="8">
        <v>516031880.87686169</v>
      </c>
      <c r="Z7" s="8"/>
      <c r="AA7" s="8">
        <v>54147381.586059377</v>
      </c>
      <c r="AB7" s="8">
        <v>108258386.47217658</v>
      </c>
      <c r="AC7" s="8">
        <v>136651683.83019269</v>
      </c>
      <c r="AD7" s="8">
        <v>880610651.32401979</v>
      </c>
      <c r="AE7" s="8">
        <v>1234859505.0984159</v>
      </c>
    </row>
    <row r="8" spans="1:31" x14ac:dyDescent="0.25">
      <c r="B8" t="s">
        <v>21</v>
      </c>
      <c r="C8" s="23">
        <v>27539</v>
      </c>
      <c r="D8" s="6">
        <v>28456</v>
      </c>
      <c r="E8" s="6">
        <v>28221</v>
      </c>
      <c r="F8" s="6">
        <v>25552</v>
      </c>
      <c r="G8" s="6">
        <v>22743</v>
      </c>
      <c r="H8" s="6">
        <v>14414</v>
      </c>
      <c r="I8" s="6">
        <v>9753</v>
      </c>
      <c r="J8" s="6">
        <v>111409</v>
      </c>
      <c r="K8" s="6">
        <v>152468</v>
      </c>
      <c r="N8" t="s">
        <v>22</v>
      </c>
      <c r="O8" s="8">
        <v>8820743.5657389574</v>
      </c>
      <c r="P8" s="8">
        <v>28909306.308917001</v>
      </c>
      <c r="Q8" s="8">
        <v>31440265.709634818</v>
      </c>
      <c r="R8" s="8">
        <v>206557992.40718177</v>
      </c>
      <c r="S8" s="8">
        <v>304940216.27232653</v>
      </c>
      <c r="T8" s="8"/>
      <c r="U8" s="8">
        <v>21542537.154994112</v>
      </c>
      <c r="V8" s="8">
        <v>29511878.741549574</v>
      </c>
      <c r="W8" s="8">
        <v>35873243.226335578</v>
      </c>
      <c r="X8" s="8">
        <v>260296484.18364552</v>
      </c>
      <c r="Y8" s="8">
        <v>331021588.45991236</v>
      </c>
      <c r="Z8" s="8"/>
      <c r="AA8" s="8">
        <v>30363280.720733069</v>
      </c>
      <c r="AB8" s="8">
        <v>58421185.050466575</v>
      </c>
      <c r="AC8" s="8">
        <v>67313508.935970396</v>
      </c>
      <c r="AD8" s="8">
        <v>466854476.59082729</v>
      </c>
      <c r="AE8" s="8">
        <v>635961804.73223889</v>
      </c>
    </row>
    <row r="9" spans="1:31" x14ac:dyDescent="0.25">
      <c r="B9" t="s">
        <v>23</v>
      </c>
      <c r="C9" s="23">
        <v>29897</v>
      </c>
      <c r="D9" s="6">
        <v>30054</v>
      </c>
      <c r="E9" s="6">
        <v>30362</v>
      </c>
      <c r="F9" s="6">
        <v>27575</v>
      </c>
      <c r="G9" s="6">
        <v>25508</v>
      </c>
      <c r="H9" s="6">
        <v>17881</v>
      </c>
      <c r="I9" s="6">
        <v>15261</v>
      </c>
      <c r="J9" s="6">
        <v>103515</v>
      </c>
      <c r="K9" s="6">
        <v>125906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57436</v>
      </c>
      <c r="D10" s="6">
        <v>58510</v>
      </c>
      <c r="E10" s="6">
        <v>58583</v>
      </c>
      <c r="F10" s="6">
        <v>53127</v>
      </c>
      <c r="G10" s="6">
        <v>48251</v>
      </c>
      <c r="H10" s="6">
        <v>32295</v>
      </c>
      <c r="I10" s="6">
        <v>25014</v>
      </c>
      <c r="J10" s="6">
        <v>214924</v>
      </c>
      <c r="K10" s="6">
        <v>278374</v>
      </c>
      <c r="N10" t="s">
        <v>26</v>
      </c>
      <c r="O10" s="8">
        <v>31661044.846476734</v>
      </c>
      <c r="P10" s="8">
        <v>42993574.482702993</v>
      </c>
      <c r="Q10" s="8">
        <v>60258999.877222113</v>
      </c>
      <c r="R10" s="8">
        <v>375096408.81677806</v>
      </c>
      <c r="S10" s="8">
        <v>518747785.57424891</v>
      </c>
      <c r="T10" s="8"/>
      <c r="U10" s="20">
        <v>7187416.1779066641</v>
      </c>
      <c r="V10" s="20">
        <v>10610594.79328502</v>
      </c>
      <c r="W10" s="20">
        <v>15525435.920595221</v>
      </c>
      <c r="X10" s="20">
        <v>89680236.113497406</v>
      </c>
      <c r="Y10" s="20">
        <v>131201183.6907395</v>
      </c>
      <c r="Z10" s="20">
        <v>0</v>
      </c>
      <c r="AA10" s="20">
        <v>38848461.024383396</v>
      </c>
      <c r="AB10" s="20">
        <v>53604169.275988013</v>
      </c>
      <c r="AC10" s="20">
        <v>75784435.797817335</v>
      </c>
      <c r="AD10" s="20">
        <v>464776644.93027544</v>
      </c>
      <c r="AE10" s="20">
        <v>649948969.26498842</v>
      </c>
    </row>
    <row r="11" spans="1:31" x14ac:dyDescent="0.25">
      <c r="B11" t="s">
        <v>62</v>
      </c>
      <c r="C11" s="28">
        <v>65.824171668192818</v>
      </c>
      <c r="D11" s="6">
        <v>64.893869520177986</v>
      </c>
      <c r="E11" s="6">
        <v>65.516038193737714</v>
      </c>
      <c r="F11" s="6">
        <v>65.621213412532839</v>
      </c>
      <c r="G11" s="6">
        <v>53.511857760112143</v>
      </c>
      <c r="H11" s="6">
        <v>36.069693415982577</v>
      </c>
      <c r="I11" s="6">
        <v>30.830819973598938</v>
      </c>
      <c r="N11" t="s">
        <v>27</v>
      </c>
      <c r="O11" s="8">
        <v>13842610.911604911</v>
      </c>
      <c r="P11" s="8">
        <v>20035288.93181099</v>
      </c>
      <c r="Q11" s="8">
        <v>29068991.075358987</v>
      </c>
      <c r="R11" s="8">
        <v>170722478.29329681</v>
      </c>
      <c r="S11" s="8">
        <v>246250254.51459354</v>
      </c>
      <c r="T11" s="8"/>
      <c r="U11" s="20">
        <v>21726861.741057828</v>
      </c>
      <c r="V11" s="20">
        <v>31779687.952828653</v>
      </c>
      <c r="W11" s="20">
        <v>46239347.628635272</v>
      </c>
      <c r="X11" s="20">
        <v>269567776.13902599</v>
      </c>
      <c r="Y11" s="20">
        <v>391688267.17377883</v>
      </c>
      <c r="Z11" s="20">
        <v>0</v>
      </c>
      <c r="AA11" s="20">
        <v>35569472.652662739</v>
      </c>
      <c r="AB11" s="20">
        <v>51814976.884639643</v>
      </c>
      <c r="AC11" s="20">
        <v>75308338.703994259</v>
      </c>
      <c r="AD11" s="20">
        <v>440290254.4323228</v>
      </c>
      <c r="AE11" s="20">
        <v>637938521.68837237</v>
      </c>
    </row>
    <row r="12" spans="1:31" x14ac:dyDescent="0.25">
      <c r="B12" t="s">
        <v>63</v>
      </c>
      <c r="C12" s="23">
        <v>200</v>
      </c>
      <c r="D12">
        <v>200</v>
      </c>
      <c r="E12">
        <v>200</v>
      </c>
      <c r="F12">
        <v>200</v>
      </c>
      <c r="G12" s="9">
        <v>192.14</v>
      </c>
      <c r="H12" s="30">
        <v>149.88999999999999</v>
      </c>
      <c r="I12" s="30">
        <v>135.04</v>
      </c>
      <c r="N12" t="s">
        <v>30</v>
      </c>
      <c r="O12" s="8">
        <v>105501294.36516193</v>
      </c>
      <c r="P12" s="8">
        <v>67031388.793923274</v>
      </c>
      <c r="Q12" s="8">
        <v>69569295.53495574</v>
      </c>
      <c r="R12" s="8">
        <v>771937195.98083127</v>
      </c>
      <c r="S12" s="8">
        <v>666526337.08828974</v>
      </c>
      <c r="T12" s="8"/>
      <c r="U12" s="20">
        <v>10440739.936522603</v>
      </c>
      <c r="V12" s="20">
        <v>13968497.437989067</v>
      </c>
      <c r="W12" s="20">
        <v>19137166.310226686</v>
      </c>
      <c r="X12" s="20">
        <v>122812917.33177312</v>
      </c>
      <c r="Y12" s="20">
        <v>166384945.58021969</v>
      </c>
      <c r="Z12" s="20">
        <v>0</v>
      </c>
      <c r="AA12" s="20">
        <v>115942034.30168453</v>
      </c>
      <c r="AB12" s="20">
        <v>80999886.231912345</v>
      </c>
      <c r="AC12" s="20">
        <v>88706461.845182419</v>
      </c>
      <c r="AD12" s="20">
        <v>894750113.31260443</v>
      </c>
      <c r="AE12" s="20">
        <v>832911282.66850936</v>
      </c>
    </row>
    <row r="13" spans="1:31" x14ac:dyDescent="0.25">
      <c r="A13" t="s">
        <v>28</v>
      </c>
      <c r="B13" t="s">
        <v>29</v>
      </c>
      <c r="C13" s="23">
        <v>179272</v>
      </c>
      <c r="D13" s="6">
        <v>170812.3677602497</v>
      </c>
      <c r="E13" s="6">
        <v>151368.82364755825</v>
      </c>
      <c r="F13" s="6">
        <v>134138.53500705131</v>
      </c>
      <c r="G13" s="6">
        <v>156868.50100431097</v>
      </c>
      <c r="H13" s="6">
        <v>81914.507614137197</v>
      </c>
      <c r="I13" s="6">
        <v>65479.255802224921</v>
      </c>
      <c r="J13" s="6">
        <v>570083.98420517752</v>
      </c>
      <c r="K13" s="6">
        <v>710055.41643195925</v>
      </c>
      <c r="N13" t="s">
        <v>58</v>
      </c>
      <c r="O13" s="8">
        <v>9203293.2106250599</v>
      </c>
      <c r="P13" s="8">
        <v>31754423.279560067</v>
      </c>
      <c r="Q13" s="8">
        <v>54219196.915822908</v>
      </c>
      <c r="R13" s="8">
        <v>212729185.1107133</v>
      </c>
      <c r="S13" s="8">
        <v>430673463.238594</v>
      </c>
      <c r="T13" s="8"/>
      <c r="U13" s="20">
        <v>7513041.534805798</v>
      </c>
      <c r="V13" s="20">
        <v>8987195.9159631748</v>
      </c>
      <c r="W13" s="20">
        <v>11384286.999874402</v>
      </c>
      <c r="X13" s="20">
        <v>75405343.589928344</v>
      </c>
      <c r="Y13" s="20">
        <v>112100810.74832948</v>
      </c>
      <c r="Z13" s="20">
        <v>0</v>
      </c>
      <c r="AA13" s="20">
        <v>16716334.745430859</v>
      </c>
      <c r="AB13" s="20">
        <v>40741619.19552324</v>
      </c>
      <c r="AC13" s="20">
        <v>65603483.915697314</v>
      </c>
      <c r="AD13" s="20">
        <v>288134528.70064163</v>
      </c>
      <c r="AE13" s="20">
        <v>542774273.98692346</v>
      </c>
    </row>
    <row r="14" spans="1:31" x14ac:dyDescent="0.25">
      <c r="B14" t="s">
        <v>31</v>
      </c>
      <c r="C14" s="28">
        <v>22467</v>
      </c>
      <c r="D14" s="6">
        <v>21406.809019085693</v>
      </c>
      <c r="E14" s="6">
        <v>18970.075421090252</v>
      </c>
      <c r="F14" s="6">
        <v>16810.714813263767</v>
      </c>
      <c r="G14" s="6">
        <v>17951.447014445428</v>
      </c>
      <c r="H14" s="6">
        <v>7144.430813054455</v>
      </c>
      <c r="I14" s="6">
        <v>3928.7553481334953</v>
      </c>
      <c r="J14" s="6">
        <v>96620.590321416996</v>
      </c>
      <c r="K14" s="6">
        <v>126184.03499849931</v>
      </c>
      <c r="N14" t="s">
        <v>35</v>
      </c>
      <c r="O14" s="8">
        <v>9180311.5443309043</v>
      </c>
      <c r="P14" s="8">
        <v>36087310.556906871</v>
      </c>
      <c r="Q14" s="8">
        <v>60920410.558226891</v>
      </c>
      <c r="R14" s="8">
        <v>226374016.30474067</v>
      </c>
      <c r="S14" s="8">
        <v>487616920.22888505</v>
      </c>
      <c r="T14" s="8"/>
      <c r="U14" s="20">
        <v>6987128.6273693927</v>
      </c>
      <c r="V14" s="20">
        <v>8358092.201845753</v>
      </c>
      <c r="W14" s="20">
        <v>10587386.909883194</v>
      </c>
      <c r="X14" s="20">
        <v>70126969.538633361</v>
      </c>
      <c r="Y14" s="20">
        <v>104253753.99594642</v>
      </c>
      <c r="Z14" s="20">
        <v>0</v>
      </c>
      <c r="AA14" s="20">
        <v>16167440.171700297</v>
      </c>
      <c r="AB14" s="20">
        <v>44445402.758752622</v>
      </c>
      <c r="AC14" s="20">
        <v>71507797.468110085</v>
      </c>
      <c r="AD14" s="20">
        <v>296500985.84337401</v>
      </c>
      <c r="AE14" s="20">
        <v>591870674.22483146</v>
      </c>
    </row>
    <row r="15" spans="1:31" x14ac:dyDescent="0.25">
      <c r="A15" t="s">
        <v>33</v>
      </c>
      <c r="B15" t="s">
        <v>34</v>
      </c>
      <c r="C15" s="28">
        <v>13582</v>
      </c>
      <c r="D15" s="20">
        <v>12394</v>
      </c>
      <c r="E15" s="20">
        <v>12715</v>
      </c>
      <c r="F15" s="20">
        <v>12555</v>
      </c>
      <c r="G15" s="20">
        <v>6197</v>
      </c>
      <c r="H15" s="20">
        <v>2940.758181818182</v>
      </c>
      <c r="I15" s="20">
        <v>2602.7400000000011</v>
      </c>
      <c r="J15" s="20">
        <v>79856.209090909091</v>
      </c>
      <c r="K15" s="20">
        <v>98632.50909090908</v>
      </c>
      <c r="M15" t="s">
        <v>37</v>
      </c>
      <c r="O15" s="8">
        <v>962942338.61186254</v>
      </c>
      <c r="P15" s="8">
        <v>728580664.37329161</v>
      </c>
      <c r="Q15" s="8">
        <v>791592573.80568159</v>
      </c>
      <c r="R15" s="8">
        <v>7625847391.66922</v>
      </c>
      <c r="S15" s="8">
        <v>7648750170.6584826</v>
      </c>
      <c r="T15" s="8"/>
      <c r="U15" s="10"/>
      <c r="V15" s="10"/>
      <c r="W15" s="10"/>
      <c r="X15" s="10"/>
      <c r="Y15" s="10"/>
      <c r="Z15" s="10"/>
      <c r="AA15" s="10">
        <v>962942338.61186254</v>
      </c>
      <c r="AB15" s="10">
        <v>728580664.37329161</v>
      </c>
      <c r="AC15" s="10">
        <v>791592573.80568159</v>
      </c>
      <c r="AD15" s="10">
        <v>7625847391.66922</v>
      </c>
      <c r="AE15" s="10">
        <v>7648750170.6584826</v>
      </c>
    </row>
    <row r="16" spans="1:31" x14ac:dyDescent="0.25">
      <c r="B16" t="s">
        <v>36</v>
      </c>
      <c r="C16" s="28">
        <v>11956</v>
      </c>
      <c r="D16" s="20">
        <v>13847</v>
      </c>
      <c r="E16" s="20">
        <v>13382</v>
      </c>
      <c r="F16" s="20">
        <v>12441</v>
      </c>
      <c r="G16" s="20">
        <v>3004.9236530562939</v>
      </c>
      <c r="H16" s="20">
        <v>1533.7666729321541</v>
      </c>
      <c r="I16" s="20">
        <v>2268.8418116042867</v>
      </c>
      <c r="J16" s="20">
        <v>113451.54837005775</v>
      </c>
      <c r="K16" s="20">
        <v>110101.95757731781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30591</v>
      </c>
      <c r="D17" s="20">
        <v>31329.322595440557</v>
      </c>
      <c r="E17" s="20">
        <v>28750.612648710801</v>
      </c>
      <c r="F17" s="20">
        <v>25995.387033452978</v>
      </c>
      <c r="G17" s="20">
        <v>18623.488222686727</v>
      </c>
      <c r="H17" s="20">
        <v>7712.1325652562637</v>
      </c>
      <c r="I17" s="20">
        <v>5507.6749473764194</v>
      </c>
      <c r="J17" s="20">
        <v>186686.71512392597</v>
      </c>
      <c r="K17" s="20">
        <v>209982.41869932372</v>
      </c>
      <c r="M17" t="s">
        <v>40</v>
      </c>
      <c r="O17" s="8">
        <v>207666528.57078981</v>
      </c>
      <c r="P17" s="8">
        <v>323090742.59789985</v>
      </c>
      <c r="Q17" s="8">
        <v>444556352.85539258</v>
      </c>
      <c r="R17" s="8">
        <v>2672856594.2188148</v>
      </c>
      <c r="S17" s="8">
        <v>3858237819.0337391</v>
      </c>
      <c r="T17" s="8"/>
      <c r="U17" s="8">
        <v>160208261.19195324</v>
      </c>
      <c r="V17" s="8">
        <v>216599386.6675297</v>
      </c>
      <c r="W17" s="8">
        <v>283596380.53308493</v>
      </c>
      <c r="X17" s="8">
        <v>1893965839.8231134</v>
      </c>
      <c r="Y17" s="8">
        <v>2535662829.7347369</v>
      </c>
      <c r="Z17" s="8"/>
      <c r="AA17" s="8">
        <v>367874789.76274312</v>
      </c>
      <c r="AB17" s="8">
        <v>539690129.2654295</v>
      </c>
      <c r="AC17" s="8">
        <v>728152733.38847744</v>
      </c>
      <c r="AD17" s="8">
        <v>4566822434.0419283</v>
      </c>
      <c r="AE17" s="8">
        <v>6393900648.7684755</v>
      </c>
    </row>
    <row r="18" spans="1:31" x14ac:dyDescent="0.25">
      <c r="A18" t="s">
        <v>41</v>
      </c>
      <c r="C18" s="28">
        <v>110649.77585130731</v>
      </c>
      <c r="D18" s="6">
        <v>113215.4101882001</v>
      </c>
      <c r="E18" s="6">
        <v>110516.44585489707</v>
      </c>
      <c r="F18" s="6">
        <v>100112.49459985842</v>
      </c>
      <c r="G18" s="6">
        <v>86275.024808052578</v>
      </c>
      <c r="H18" s="6">
        <v>57586.449638427002</v>
      </c>
      <c r="I18" s="6">
        <v>45980.357874205692</v>
      </c>
      <c r="J18" s="6">
        <v>453945.77721848618</v>
      </c>
      <c r="K18" s="6">
        <v>544250.18062591448</v>
      </c>
      <c r="N18" t="s">
        <v>42</v>
      </c>
      <c r="O18" s="13">
        <v>51439585</v>
      </c>
      <c r="P18" s="13">
        <v>56130029</v>
      </c>
      <c r="Q18" s="13">
        <v>59570437</v>
      </c>
      <c r="R18" s="13">
        <v>540548968</v>
      </c>
      <c r="S18" s="13">
        <v>581693939</v>
      </c>
      <c r="U18" s="13">
        <v>51406333</v>
      </c>
      <c r="V18" s="13">
        <v>55789966</v>
      </c>
      <c r="W18" s="13">
        <v>58876127</v>
      </c>
      <c r="X18" s="13">
        <v>538650578</v>
      </c>
      <c r="Y18" s="13">
        <v>576334809</v>
      </c>
      <c r="Z18" s="14"/>
      <c r="AA18" s="13">
        <v>51439585</v>
      </c>
      <c r="AB18" s="13">
        <v>56130029</v>
      </c>
      <c r="AC18" s="13">
        <v>59570437</v>
      </c>
      <c r="AD18" s="13">
        <v>540548968</v>
      </c>
      <c r="AE18" s="13">
        <v>581693939</v>
      </c>
    </row>
    <row r="19" spans="1:31" x14ac:dyDescent="0.25">
      <c r="N19" t="s">
        <v>43</v>
      </c>
      <c r="O19" s="15">
        <v>4.0370957225022286</v>
      </c>
      <c r="P19" s="15">
        <v>5.7561121623133289</v>
      </c>
      <c r="Q19" s="15">
        <v>7.4627008839198643</v>
      </c>
      <c r="R19" s="15">
        <v>4.9447076073574427</v>
      </c>
      <c r="S19" s="15">
        <v>6.6327626271411759</v>
      </c>
      <c r="T19" s="15"/>
      <c r="U19" s="15">
        <v>3.1165082557425996</v>
      </c>
      <c r="V19" s="15">
        <v>3.8824075760779224</v>
      </c>
      <c r="W19" s="15">
        <v>4.8168314558646994</v>
      </c>
      <c r="X19" s="15">
        <v>3.5161307110360389</v>
      </c>
      <c r="Y19" s="15">
        <v>4.3996350561132544</v>
      </c>
      <c r="Z19" s="15"/>
      <c r="AA19" s="15">
        <v>7.15158937932223</v>
      </c>
      <c r="AB19" s="15">
        <v>9.6149982260908775</v>
      </c>
      <c r="AC19" s="15">
        <v>12.223390830395914</v>
      </c>
      <c r="AD19" s="15">
        <v>8.4484897842630389</v>
      </c>
      <c r="AE19" s="15">
        <v>10.991863968464825</v>
      </c>
    </row>
    <row r="20" spans="1:31" x14ac:dyDescent="0.25">
      <c r="M20" t="s">
        <v>44</v>
      </c>
      <c r="O20" s="8">
        <v>1170608867.1826525</v>
      </c>
      <c r="P20" s="8">
        <v>1051671406.9711914</v>
      </c>
      <c r="Q20" s="8">
        <v>1236148926.6610742</v>
      </c>
      <c r="R20" s="8">
        <v>10298703985.888035</v>
      </c>
      <c r="S20" s="8">
        <v>11506987989.692223</v>
      </c>
      <c r="T20" s="8"/>
      <c r="U20" s="8">
        <v>160208261.19195324</v>
      </c>
      <c r="V20" s="8">
        <v>216599386.6675297</v>
      </c>
      <c r="W20" s="8">
        <v>283596380.53308493</v>
      </c>
      <c r="X20" s="8">
        <v>1893965839.8231134</v>
      </c>
      <c r="Y20" s="8">
        <v>2535662829.7347369</v>
      </c>
      <c r="Z20" s="8"/>
      <c r="AA20" s="8">
        <v>1330817128.3746057</v>
      </c>
      <c r="AB20" s="8">
        <v>1268270793.638721</v>
      </c>
      <c r="AC20" s="8">
        <v>1519745307.194159</v>
      </c>
      <c r="AD20" s="8">
        <v>12192669825.711147</v>
      </c>
      <c r="AE20" s="8">
        <v>14042650819.426958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22.75696561670652</v>
      </c>
      <c r="P21" s="15">
        <v>18.736341771196866</v>
      </c>
      <c r="Q21" s="15">
        <v>20.751046809696465</v>
      </c>
      <c r="R21" s="15">
        <v>19.052305333210874</v>
      </c>
      <c r="S21" s="15">
        <v>19.781859872004308</v>
      </c>
      <c r="T21" s="15"/>
      <c r="U21" s="15">
        <v>3.1165082557425996</v>
      </c>
      <c r="V21" s="15">
        <v>3.8824075760779224</v>
      </c>
      <c r="W21" s="15">
        <v>4.8168314558646994</v>
      </c>
      <c r="X21" s="15">
        <v>3.5161307110360389</v>
      </c>
      <c r="Y21" s="15">
        <v>4.3996350561132544</v>
      </c>
      <c r="Z21" s="15"/>
      <c r="AA21" s="15">
        <v>25.871459273526519</v>
      </c>
      <c r="AB21" s="15">
        <v>22.595227834974413</v>
      </c>
      <c r="AC21" s="15">
        <v>25.511736756172514</v>
      </c>
      <c r="AD21" s="15">
        <v>22.55608751011647</v>
      </c>
      <c r="AE21" s="15">
        <v>24.140961213327955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3.9378813089295618E-2</v>
      </c>
      <c r="E23" s="18">
        <v>0.2494407158836689</v>
      </c>
      <c r="F23" s="18">
        <v>0.32303891290920322</v>
      </c>
      <c r="G23" s="18">
        <v>7.4498567335243553E-3</v>
      </c>
      <c r="H23" s="18">
        <v>0.23094555873925501</v>
      </c>
      <c r="I23" s="18">
        <v>0.37191977077363897</v>
      </c>
      <c r="M23" t="s">
        <v>45</v>
      </c>
      <c r="N23" t="s">
        <v>47</v>
      </c>
    </row>
    <row r="24" spans="1:31" x14ac:dyDescent="0.25">
      <c r="B24" t="s">
        <v>19</v>
      </c>
      <c r="D24" s="18">
        <v>0.18099175607594334</v>
      </c>
      <c r="E24" s="18">
        <v>0.24106362892907537</v>
      </c>
      <c r="F24" s="18">
        <v>0.2585512791360513</v>
      </c>
      <c r="G24" s="18">
        <v>0.15371557242485168</v>
      </c>
      <c r="H24" s="18">
        <v>0.22226787044684163</v>
      </c>
      <c r="I24" s="18">
        <v>0.31205876386828235</v>
      </c>
      <c r="N24" t="s">
        <v>48</v>
      </c>
      <c r="O24" s="18">
        <v>9.709276379819989E-3</v>
      </c>
      <c r="P24" s="18">
        <v>8.9657863593913499E-3</v>
      </c>
      <c r="Q24" s="18">
        <v>9.3936423954945388E-3</v>
      </c>
      <c r="R24" s="18">
        <v>9.5040624205434496E-3</v>
      </c>
      <c r="S24" s="18">
        <v>9.1373552872222544E-3</v>
      </c>
      <c r="T24" s="18"/>
      <c r="U24" s="18">
        <v>0.18042926514682289</v>
      </c>
      <c r="V24" s="18">
        <v>0.18093734140257797</v>
      </c>
      <c r="W24" s="18">
        <v>0.18530515035271566</v>
      </c>
      <c r="X24" s="18">
        <v>0.18168005176007662</v>
      </c>
      <c r="Y24" s="18">
        <v>0.18204923957070718</v>
      </c>
      <c r="Z24" s="18"/>
      <c r="AA24" s="18">
        <v>8.4057270078194649E-2</v>
      </c>
      <c r="AB24" s="18">
        <v>7.7984898117679308E-2</v>
      </c>
      <c r="AC24" s="18">
        <v>7.7906558248505772E-2</v>
      </c>
      <c r="AD24" s="18">
        <v>8.0909387886243495E-2</v>
      </c>
      <c r="AE24" s="18">
        <v>7.770993122824435E-2</v>
      </c>
    </row>
    <row r="25" spans="1:31" x14ac:dyDescent="0.25">
      <c r="B25" t="s">
        <v>49</v>
      </c>
      <c r="D25" s="18">
        <v>0.20076609502389653</v>
      </c>
      <c r="E25" s="18">
        <v>0.48924559725027461</v>
      </c>
      <c r="F25" s="18">
        <v>0.6183077645585473</v>
      </c>
      <c r="G25" s="18">
        <v>0.17415301935437016</v>
      </c>
      <c r="H25" s="18">
        <v>0.49346359291537811</v>
      </c>
      <c r="I25" s="18">
        <v>0.65726033174023057</v>
      </c>
      <c r="N25" t="s">
        <v>50</v>
      </c>
      <c r="O25" s="18">
        <v>3.6769790072763549E-2</v>
      </c>
      <c r="P25" s="18">
        <v>9.5079454442320535E-2</v>
      </c>
      <c r="Q25" s="18">
        <v>0.1242978275508571</v>
      </c>
      <c r="R25" s="18">
        <v>7.8549411305307307E-2</v>
      </c>
      <c r="S25" s="18">
        <v>0.11647833784198573</v>
      </c>
      <c r="T25" s="18"/>
      <c r="U25" s="18">
        <v>0.13458718783247317</v>
      </c>
      <c r="V25" s="18">
        <v>0.13202960797120003</v>
      </c>
      <c r="W25" s="18">
        <v>0.1244436216138522</v>
      </c>
      <c r="X25" s="18">
        <v>0.13487817669870295</v>
      </c>
      <c r="Y25" s="18">
        <v>0.12673802899956199</v>
      </c>
      <c r="Z25" s="18"/>
      <c r="AA25" s="18">
        <v>7.9368945126339463E-2</v>
      </c>
      <c r="AB25" s="18">
        <v>0.10990903934230702</v>
      </c>
      <c r="AC25" s="18">
        <v>0.12435461051227814</v>
      </c>
      <c r="AD25" s="18">
        <v>0.10191024019570909</v>
      </c>
      <c r="AE25" s="18">
        <v>0.12054707755845835</v>
      </c>
    </row>
    <row r="26" spans="1:31" x14ac:dyDescent="0.25">
      <c r="B26" t="s">
        <v>51</v>
      </c>
      <c r="D26" s="18">
        <v>0.1512610634191788</v>
      </c>
      <c r="E26" s="18">
        <v>0.4110730518411172</v>
      </c>
      <c r="F26" s="18">
        <v>0.44656391659111516</v>
      </c>
      <c r="G26" s="18">
        <v>0.14680402715991572</v>
      </c>
      <c r="H26" s="18">
        <v>0.40191323544168311</v>
      </c>
      <c r="I26" s="18">
        <v>0.48954744623206342</v>
      </c>
      <c r="N26" t="s">
        <v>20</v>
      </c>
      <c r="O26" s="18">
        <v>9.5369648068639429E-2</v>
      </c>
      <c r="P26" s="18">
        <v>0.19394983473006372</v>
      </c>
      <c r="Q26" s="18">
        <v>0.17915794113699737</v>
      </c>
      <c r="R26" s="18">
        <v>0.17737016285822041</v>
      </c>
      <c r="S26" s="18">
        <v>0.18630982794149742</v>
      </c>
      <c r="T26" s="18"/>
      <c r="U26" s="18">
        <v>0.21436034312537688</v>
      </c>
      <c r="V26" s="18">
        <v>0.21050378324702554</v>
      </c>
      <c r="W26" s="18">
        <v>0.20101061524865832</v>
      </c>
      <c r="X26" s="18">
        <v>0.21464254178350314</v>
      </c>
      <c r="Y26" s="18">
        <v>0.20350966020622122</v>
      </c>
      <c r="Z26" s="18"/>
      <c r="AA26" s="18">
        <v>0.14718970446705834</v>
      </c>
      <c r="AB26" s="18">
        <v>0.20059360103459131</v>
      </c>
      <c r="AC26" s="18">
        <v>0.18766898421747394</v>
      </c>
      <c r="AD26" s="18">
        <v>0.19282787190493486</v>
      </c>
      <c r="AE26" s="18">
        <v>0.19313085594100704</v>
      </c>
    </row>
    <row r="27" spans="1:31" x14ac:dyDescent="0.25">
      <c r="B27" t="s">
        <v>52</v>
      </c>
      <c r="D27" s="18">
        <v>0.17533754913689967</v>
      </c>
      <c r="E27" s="18">
        <v>0.44873086048853761</v>
      </c>
      <c r="F27" s="18">
        <v>0.52916596081088707</v>
      </c>
      <c r="G27" s="18">
        <v>0.15991712514799081</v>
      </c>
      <c r="H27" s="18">
        <v>0.43772198621073893</v>
      </c>
      <c r="I27" s="18">
        <v>0.56448917055505254</v>
      </c>
      <c r="N27" t="s">
        <v>53</v>
      </c>
      <c r="O27" s="18">
        <v>4.2475518931459018E-2</v>
      </c>
      <c r="P27" s="18">
        <v>8.9477358826389713E-2</v>
      </c>
      <c r="Q27" s="18">
        <v>7.0722790277753286E-2</v>
      </c>
      <c r="R27" s="18">
        <v>7.7279863369382015E-2</v>
      </c>
      <c r="S27" s="18">
        <v>7.9036137888642666E-2</v>
      </c>
      <c r="T27" s="18"/>
      <c r="U27" s="18">
        <v>0.13446583212823812</v>
      </c>
      <c r="V27" s="18">
        <v>0.13625098018790319</v>
      </c>
      <c r="W27" s="18">
        <v>0.12649400940485744</v>
      </c>
      <c r="X27" s="18">
        <v>0.13743462459067152</v>
      </c>
      <c r="Y27" s="18">
        <v>0.13054637413860798</v>
      </c>
      <c r="Z27" s="18"/>
      <c r="AA27" s="18">
        <v>8.2536997820142941E-2</v>
      </c>
      <c r="AB27" s="18">
        <v>0.1082494970400579</v>
      </c>
      <c r="AC27" s="18">
        <v>9.2444216507607202E-2</v>
      </c>
      <c r="AD27" s="18">
        <v>0.10222742034172574</v>
      </c>
      <c r="AE27" s="18">
        <v>9.94638233634004E-2</v>
      </c>
    </row>
    <row r="28" spans="1:31" x14ac:dyDescent="0.25">
      <c r="B28" t="s">
        <v>28</v>
      </c>
      <c r="D28" s="18">
        <v>0.16141415572772028</v>
      </c>
      <c r="E28" s="18">
        <v>0.6233841640338692</v>
      </c>
      <c r="F28" s="18">
        <v>0.76629456916170635</v>
      </c>
      <c r="G28" s="18">
        <v>0.20098602330327023</v>
      </c>
      <c r="H28" s="18">
        <v>0.68200334655029793</v>
      </c>
      <c r="I28" s="18">
        <v>0.82513217838903752</v>
      </c>
      <c r="N28" t="s">
        <v>54</v>
      </c>
      <c r="O28" s="18">
        <v>0.2191188732784651</v>
      </c>
      <c r="P28" s="18">
        <v>0.19508099460762351</v>
      </c>
      <c r="Q28" s="18">
        <v>0.20093738483057544</v>
      </c>
      <c r="R28" s="18">
        <v>0.20420807023116749</v>
      </c>
      <c r="S28" s="18">
        <v>0.19827653866096551</v>
      </c>
      <c r="T28" s="18"/>
      <c r="U28" s="18">
        <v>0.18047931925508448</v>
      </c>
      <c r="V28" s="18">
        <v>0.19570823074942889</v>
      </c>
      <c r="W28" s="18">
        <v>0.21779115598418186</v>
      </c>
      <c r="X28" s="18">
        <v>0.18968030188235882</v>
      </c>
      <c r="Y28" s="18">
        <v>0.20621410888419237</v>
      </c>
      <c r="Z28" s="18"/>
      <c r="AA28" s="18">
        <v>0.20229147456677088</v>
      </c>
      <c r="AB28" s="18">
        <v>0.1953327297353267</v>
      </c>
      <c r="AC28" s="18">
        <v>0.20750148639653865</v>
      </c>
      <c r="AD28" s="18">
        <v>0.19818307202313457</v>
      </c>
      <c r="AE28" s="18">
        <v>0.20142438265777868</v>
      </c>
    </row>
    <row r="29" spans="1:31" x14ac:dyDescent="0.25">
      <c r="B29" t="s">
        <v>55</v>
      </c>
      <c r="D29" s="18">
        <v>0.78299099782940029</v>
      </c>
      <c r="E29" s="18">
        <v>0.88538584120967312</v>
      </c>
      <c r="F29" s="18">
        <v>0.81763187753361577</v>
      </c>
      <c r="G29" s="18">
        <v>0.74866814544527482</v>
      </c>
      <c r="H29" s="18">
        <v>0.87171573495047228</v>
      </c>
      <c r="I29" s="18">
        <v>0.81023404051486392</v>
      </c>
      <c r="N29" t="s">
        <v>28</v>
      </c>
      <c r="O29" s="18">
        <v>0.50803225291647525</v>
      </c>
      <c r="P29" s="18">
        <v>0.2074692337358198</v>
      </c>
      <c r="Q29" s="18">
        <v>0.15649151134183786</v>
      </c>
      <c r="R29" s="18">
        <v>0.28880606526009389</v>
      </c>
      <c r="S29" s="18">
        <v>0.17275408317240934</v>
      </c>
      <c r="T29" s="18"/>
      <c r="U29" s="18">
        <v>6.5169797480125261E-2</v>
      </c>
      <c r="V29" s="18">
        <v>6.4490013812597183E-2</v>
      </c>
      <c r="W29" s="18">
        <v>6.7480291089237324E-2</v>
      </c>
      <c r="X29" s="18">
        <v>6.4844314902344394E-2</v>
      </c>
      <c r="Y29" s="18">
        <v>6.5617929808761563E-2</v>
      </c>
      <c r="Z29" s="18"/>
      <c r="AA29" s="18">
        <v>0.31516710991927471</v>
      </c>
      <c r="AB29" s="18">
        <v>0.1500859138227357</v>
      </c>
      <c r="AC29" s="18">
        <v>0.12182397700051831</v>
      </c>
      <c r="AD29" s="18">
        <v>0.19592399884939116</v>
      </c>
      <c r="AE29" s="18">
        <v>0.130266535003001</v>
      </c>
    </row>
    <row r="30" spans="1:31" x14ac:dyDescent="0.25">
      <c r="B30" s="25" t="s">
        <v>68</v>
      </c>
      <c r="C30" s="26">
        <v>-3.1108855911769484E-2</v>
      </c>
      <c r="N30" t="s">
        <v>55</v>
      </c>
      <c r="O30" s="18">
        <v>8.8524640352377823E-2</v>
      </c>
      <c r="P30" s="18">
        <v>0.2099773372983913</v>
      </c>
      <c r="Q30" s="18">
        <v>0.25899890246648433</v>
      </c>
      <c r="R30" s="18">
        <v>0.16428236455528544</v>
      </c>
      <c r="S30" s="18">
        <v>0.23800771920727701</v>
      </c>
      <c r="T30" s="18"/>
      <c r="U30" s="18">
        <v>9.0508255031879023E-2</v>
      </c>
      <c r="V30" s="18">
        <v>8.0080042629267281E-2</v>
      </c>
      <c r="W30" s="18">
        <v>7.7475156306497137E-2</v>
      </c>
      <c r="X30" s="18">
        <v>7.6839988382342558E-2</v>
      </c>
      <c r="Y30" s="18">
        <v>8.5324658391947708E-2</v>
      </c>
      <c r="Z30" s="18"/>
      <c r="AA30" s="18">
        <v>8.9388498022218904E-2</v>
      </c>
      <c r="AB30" s="18">
        <v>0.15784432090730222</v>
      </c>
      <c r="AC30" s="18">
        <v>0.18830016711707792</v>
      </c>
      <c r="AD30" s="18">
        <v>0.12801800879886105</v>
      </c>
      <c r="AE30" s="18">
        <v>0.17745739424811019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8.1632653061224414E-2</v>
      </c>
      <c r="E32" s="18">
        <v>0.45884161850353011</v>
      </c>
      <c r="F32" s="18">
        <v>0.51185350429850118</v>
      </c>
      <c r="G32" s="18">
        <v>0.12496931476019141</v>
      </c>
      <c r="H32" s="18">
        <v>0.54307137972389885</v>
      </c>
      <c r="I32" s="18">
        <v>0.63474911976089454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0.76871740607013905</v>
      </c>
      <c r="F33" s="18">
        <v>0.7926929510155315</v>
      </c>
      <c r="G33" s="18">
        <v>0.54373435429244588</v>
      </c>
      <c r="H33" s="18">
        <v>0.78348121176423335</v>
      </c>
      <c r="I33" s="18">
        <v>0.80836842880282711</v>
      </c>
      <c r="N33" t="s">
        <v>57</v>
      </c>
      <c r="O33" s="11">
        <v>43451.823374630672</v>
      </c>
      <c r="P33" s="11">
        <v>19869.100361732992</v>
      </c>
      <c r="Q33" s="11">
        <v>22835.768204126231</v>
      </c>
      <c r="R33" s="11">
        <v>22687.079608918186</v>
      </c>
      <c r="S33" s="11">
        <v>21142.82805833637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100821586.59999999</v>
      </c>
      <c r="D38" s="19">
        <v>102879170</v>
      </c>
      <c r="E38" s="30">
        <v>112260058</v>
      </c>
      <c r="F38" s="19">
        <v>119140874</v>
      </c>
      <c r="G38" s="30">
        <v>102879170</v>
      </c>
      <c r="H38" s="19">
        <v>112260058</v>
      </c>
      <c r="I38" s="30">
        <v>119140874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A13" workbookViewId="0">
      <selection activeCell="I23" sqref="I23"/>
    </sheetView>
  </sheetViews>
  <sheetFormatPr defaultRowHeight="15" x14ac:dyDescent="0.25"/>
  <cols>
    <col min="1" max="1" width="18.28515625" style="45" customWidth="1"/>
    <col min="2" max="2" width="17.140625" style="45" customWidth="1"/>
    <col min="3" max="3" width="15.42578125" style="45" customWidth="1"/>
    <col min="4" max="7" width="17.140625" style="45" customWidth="1"/>
    <col min="8" max="8" width="6.140625" style="45" customWidth="1"/>
    <col min="9" max="9" width="10.42578125" style="45" customWidth="1"/>
    <col min="10" max="10" width="11.85546875" style="45" customWidth="1"/>
    <col min="11" max="11" width="2.7109375" style="45" customWidth="1"/>
    <col min="12" max="12" width="15.7109375" style="45" customWidth="1"/>
    <col min="13" max="14" width="16.85546875" style="45" bestFit="1" customWidth="1"/>
    <col min="15" max="15" width="7.85546875" style="45" bestFit="1" customWidth="1"/>
    <col min="16" max="16384" width="9.140625" style="45"/>
  </cols>
  <sheetData>
    <row r="1" spans="1:16" ht="26.25" x14ac:dyDescent="0.4">
      <c r="A1" s="95" t="s">
        <v>160</v>
      </c>
      <c r="K1" s="69"/>
      <c r="L1" s="67"/>
      <c r="M1" s="69"/>
      <c r="N1" s="69"/>
      <c r="O1" s="69"/>
      <c r="P1" s="69"/>
    </row>
    <row r="2" spans="1:16" ht="26.25" customHeight="1" x14ac:dyDescent="0.25"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I2" s="3" t="s">
        <v>145</v>
      </c>
      <c r="J2" s="3" t="s">
        <v>146</v>
      </c>
      <c r="K2" s="69"/>
      <c r="L2" s="67"/>
      <c r="M2" s="69"/>
      <c r="N2" s="69"/>
      <c r="O2" s="69"/>
      <c r="P2" s="69"/>
    </row>
    <row r="3" spans="1:16" ht="50.25" customHeight="1" x14ac:dyDescent="0.25">
      <c r="B3" s="52"/>
      <c r="C3" s="53" t="s">
        <v>119</v>
      </c>
      <c r="D3" s="54" t="s">
        <v>120</v>
      </c>
      <c r="E3" s="54" t="s">
        <v>106</v>
      </c>
      <c r="F3" s="54" t="s">
        <v>123</v>
      </c>
      <c r="G3" s="54" t="s">
        <v>107</v>
      </c>
      <c r="I3" s="93" t="s">
        <v>147</v>
      </c>
      <c r="J3" s="54" t="s">
        <v>148</v>
      </c>
      <c r="K3" s="67"/>
      <c r="L3" s="67"/>
      <c r="M3" s="68"/>
      <c r="N3" s="68"/>
      <c r="O3" s="74"/>
      <c r="P3" s="69"/>
    </row>
    <row r="4" spans="1:16" ht="30" customHeight="1" x14ac:dyDescent="0.25">
      <c r="B4" s="50" t="s">
        <v>13</v>
      </c>
      <c r="C4" s="51"/>
      <c r="D4" s="51"/>
      <c r="E4" s="51"/>
      <c r="F4" s="51"/>
      <c r="G4" s="51"/>
      <c r="K4" s="69"/>
      <c r="L4" s="69"/>
      <c r="M4" s="69"/>
      <c r="N4" s="68"/>
      <c r="O4" s="69"/>
      <c r="P4" s="69"/>
    </row>
    <row r="5" spans="1:16" ht="30" customHeight="1" x14ac:dyDescent="0.25">
      <c r="A5" s="3">
        <v>1</v>
      </c>
      <c r="B5" s="46" t="s">
        <v>14</v>
      </c>
      <c r="C5" s="47">
        <f>'Roll-up'!C4/1000</f>
        <v>27473.261999999999</v>
      </c>
      <c r="D5" s="47">
        <f>'Roll-up'!F4/1000</f>
        <v>48497.807000000001</v>
      </c>
      <c r="E5" s="47">
        <f>'Roll-up'!I4/1000</f>
        <v>24072.473999999998</v>
      </c>
      <c r="F5" s="47">
        <f>E5</f>
        <v>24072.473999999998</v>
      </c>
      <c r="G5" s="48">
        <f>D5-F5</f>
        <v>24425.333000000002</v>
      </c>
      <c r="K5" s="69"/>
      <c r="L5" s="69"/>
      <c r="M5" s="69"/>
      <c r="N5" s="68"/>
      <c r="O5" s="69"/>
      <c r="P5" s="69"/>
    </row>
    <row r="6" spans="1:16" ht="30" customHeight="1" x14ac:dyDescent="0.25">
      <c r="A6" s="3">
        <v>2</v>
      </c>
      <c r="B6" s="46" t="s">
        <v>108</v>
      </c>
      <c r="C6" s="70">
        <f>'Roll-up'!C5</f>
        <v>4.1721052428722061</v>
      </c>
      <c r="D6" s="70">
        <f>'Roll-up'!F5</f>
        <v>4.273438661187491</v>
      </c>
      <c r="E6" s="70">
        <f>'Roll-up'!I5</f>
        <v>2.2347144862229453</v>
      </c>
      <c r="F6" s="70">
        <f>E6</f>
        <v>2.2347144862229453</v>
      </c>
      <c r="G6" s="48"/>
      <c r="K6" s="69"/>
      <c r="L6" s="69"/>
      <c r="M6" s="68"/>
      <c r="N6" s="68"/>
      <c r="O6" s="69"/>
      <c r="P6" s="69"/>
    </row>
    <row r="7" spans="1:16" ht="30" customHeight="1" x14ac:dyDescent="0.25">
      <c r="A7" s="3">
        <v>3</v>
      </c>
      <c r="B7" s="46" t="s">
        <v>109</v>
      </c>
      <c r="C7" s="57">
        <f>'Roll-up'!C6/1000</f>
        <v>113.12</v>
      </c>
      <c r="D7" s="57">
        <f>'Roll-up'!F6/1000</f>
        <v>211.38</v>
      </c>
      <c r="E7" s="57">
        <f>'Roll-up'!I6/1000</f>
        <v>40.805999999999997</v>
      </c>
      <c r="F7" s="96">
        <f>F13*F5/100000</f>
        <v>24.667985512883323</v>
      </c>
      <c r="G7" s="48">
        <f t="shared" ref="G7:G13" si="0">D7-F7</f>
        <v>186.71201448711668</v>
      </c>
      <c r="I7" s="59"/>
      <c r="J7" s="59"/>
      <c r="K7" s="75"/>
      <c r="L7" s="69"/>
      <c r="M7" s="71"/>
      <c r="N7" s="71"/>
      <c r="O7" s="69"/>
      <c r="P7" s="69"/>
    </row>
    <row r="8" spans="1:16" ht="30" customHeight="1" x14ac:dyDescent="0.25">
      <c r="A8" s="3">
        <v>4</v>
      </c>
      <c r="B8" s="46" t="s">
        <v>19</v>
      </c>
      <c r="C8" s="57">
        <f>'Roll-up'!C7/1000</f>
        <v>736.29601067948795</v>
      </c>
      <c r="D8" s="57">
        <f>'Roll-up'!F7/1000</f>
        <v>1283.5109549447045</v>
      </c>
      <c r="E8" s="57">
        <f>'Roll-up'!I7/1000</f>
        <v>406.05319759573007</v>
      </c>
      <c r="F8" s="96">
        <f t="shared" ref="F8" si="1">C8*(1+J8)^24</f>
        <v>246.98270781927707</v>
      </c>
      <c r="G8" s="48">
        <f t="shared" si="0"/>
        <v>1036.5282471254275</v>
      </c>
      <c r="I8" s="59">
        <f t="shared" ref="I8" si="2">((E8/C8)^(1/24))-1</f>
        <v>-2.4492894784180042E-2</v>
      </c>
      <c r="J8" s="59">
        <f t="shared" ref="J8:J13" si="3">I8-0.02</f>
        <v>-4.4492894784180045E-2</v>
      </c>
      <c r="K8" s="75"/>
      <c r="L8" s="75"/>
      <c r="M8" s="76"/>
      <c r="N8" s="76"/>
      <c r="O8" s="69"/>
      <c r="P8" s="69"/>
    </row>
    <row r="9" spans="1:16" ht="30" customHeight="1" x14ac:dyDescent="0.25">
      <c r="A9" s="3">
        <v>5</v>
      </c>
      <c r="B9" s="91" t="s">
        <v>110</v>
      </c>
      <c r="C9" s="57">
        <f>'Roll-up'!C8/1000</f>
        <v>896.55700000000002</v>
      </c>
      <c r="D9" s="57">
        <f>'Roll-up'!F8/1000</f>
        <v>1613.3150000000001</v>
      </c>
      <c r="E9" s="57">
        <f>'Roll-up'!I8/1000</f>
        <v>194.642</v>
      </c>
      <c r="F9" s="96">
        <f>E9*F11/E11</f>
        <v>117.33322427814876</v>
      </c>
      <c r="G9" s="48">
        <f t="shared" si="0"/>
        <v>1495.9817757218514</v>
      </c>
      <c r="I9" s="59"/>
      <c r="J9" s="59"/>
      <c r="K9" s="75"/>
      <c r="L9" s="69"/>
      <c r="M9" s="69"/>
      <c r="N9" s="69"/>
      <c r="O9" s="69"/>
      <c r="P9" s="69"/>
    </row>
    <row r="10" spans="1:16" ht="30" customHeight="1" x14ac:dyDescent="0.25">
      <c r="A10" s="3">
        <v>6</v>
      </c>
      <c r="B10" s="91" t="s">
        <v>111</v>
      </c>
      <c r="C10" s="57">
        <f>'Roll-up'!C9/1000</f>
        <v>1968.5170000000001</v>
      </c>
      <c r="D10" s="57">
        <f>'Roll-up'!F9/1000</f>
        <v>3734.277</v>
      </c>
      <c r="E10" s="57">
        <f>'Roll-up'!I9/1000</f>
        <v>710.40700000000004</v>
      </c>
      <c r="F10" s="96">
        <f>E10*F11/E11</f>
        <v>428.24438641077887</v>
      </c>
      <c r="G10" s="48">
        <f t="shared" si="0"/>
        <v>3306.032613589221</v>
      </c>
      <c r="I10" s="59"/>
      <c r="J10" s="59"/>
      <c r="K10" s="59"/>
    </row>
    <row r="11" spans="1:16" ht="30" customHeight="1" x14ac:dyDescent="0.25">
      <c r="A11" s="3" t="s">
        <v>157</v>
      </c>
      <c r="B11" s="46" t="s">
        <v>139</v>
      </c>
      <c r="C11" s="57">
        <f>C9+C10</f>
        <v>2865.0740000000001</v>
      </c>
      <c r="D11" s="57">
        <f t="shared" ref="D11:E11" si="4">D9+D10</f>
        <v>5347.5920000000006</v>
      </c>
      <c r="E11" s="57">
        <f t="shared" si="4"/>
        <v>905.04899999999998</v>
      </c>
      <c r="F11" s="57">
        <f>F5*F12/1000</f>
        <v>545.57761068892762</v>
      </c>
      <c r="G11" s="48">
        <f t="shared" si="0"/>
        <v>4802.0143893110726</v>
      </c>
      <c r="I11" s="59"/>
      <c r="J11" s="59"/>
      <c r="K11" s="59"/>
    </row>
    <row r="12" spans="1:16" ht="30" customHeight="1" x14ac:dyDescent="0.25">
      <c r="A12" s="3">
        <v>8</v>
      </c>
      <c r="B12" s="46" t="s">
        <v>112</v>
      </c>
      <c r="C12" s="57">
        <f>'Roll-up'!C11</f>
        <v>104.28590532860642</v>
      </c>
      <c r="D12" s="47">
        <f>'Roll-up'!F11</f>
        <v>110.26461464535912</v>
      </c>
      <c r="E12" s="47">
        <f>'Roll-up'!I11</f>
        <v>37.596841936562072</v>
      </c>
      <c r="F12" s="47">
        <f>(C12*(1+J12)^24)</f>
        <v>22.663960949295348</v>
      </c>
      <c r="G12" s="48">
        <f t="shared" si="0"/>
        <v>87.600653696063773</v>
      </c>
      <c r="I12" s="59">
        <f>'Roll-up'!C30</f>
        <v>-4.1618166390923195E-2</v>
      </c>
      <c r="J12" s="59">
        <f t="shared" si="3"/>
        <v>-6.1618166390923199E-2</v>
      </c>
      <c r="L12" s="75"/>
      <c r="M12" s="22"/>
    </row>
    <row r="13" spans="1:16" ht="30" customHeight="1" x14ac:dyDescent="0.25">
      <c r="A13" s="3">
        <v>9</v>
      </c>
      <c r="B13" s="46" t="s">
        <v>118</v>
      </c>
      <c r="C13" s="57">
        <f>'Roll-up'!C12</f>
        <v>411.74579123512893</v>
      </c>
      <c r="D13" s="47">
        <f>'Roll-up'!F12</f>
        <v>435.85475937087216</v>
      </c>
      <c r="E13" s="47">
        <f>'Roll-up'!I12</f>
        <v>169.51311277768957</v>
      </c>
      <c r="F13" s="47">
        <f>(C13*(1+J13)^24)</f>
        <v>102.47382762936341</v>
      </c>
      <c r="G13" s="48">
        <f t="shared" si="0"/>
        <v>333.38093174150873</v>
      </c>
      <c r="I13" s="59">
        <f>'Roll-up'!C40</f>
        <v>-3.630281861794038E-2</v>
      </c>
      <c r="J13" s="59">
        <f t="shared" si="3"/>
        <v>-5.6302818617940384E-2</v>
      </c>
      <c r="L13" s="75"/>
      <c r="M13" s="92"/>
      <c r="N13" s="65"/>
    </row>
    <row r="14" spans="1:16" ht="30" customHeight="1" x14ac:dyDescent="0.25">
      <c r="A14" s="3"/>
      <c r="B14" s="50" t="s">
        <v>113</v>
      </c>
      <c r="C14" s="51"/>
      <c r="D14" s="51"/>
      <c r="E14" s="51"/>
      <c r="F14" s="51"/>
      <c r="G14" s="51"/>
      <c r="L14" s="3"/>
      <c r="M14" s="62"/>
      <c r="N14" s="3"/>
    </row>
    <row r="15" spans="1:16" ht="30" customHeight="1" x14ac:dyDescent="0.25">
      <c r="A15" s="3">
        <v>10</v>
      </c>
      <c r="B15" s="46" t="s">
        <v>114</v>
      </c>
      <c r="C15" s="47">
        <f>'Roll-up'!C13/1000</f>
        <v>2009.703</v>
      </c>
      <c r="D15" s="47">
        <f>'Roll-up'!F13/1000</f>
        <v>2064.2553572294769</v>
      </c>
      <c r="E15" s="47">
        <f>'Roll-up'!I13/1000</f>
        <v>1006.5751283710948</v>
      </c>
      <c r="F15" s="47">
        <f t="shared" ref="F15:F16" si="5">C15*(1+J15)^24</f>
        <v>611.01623029128712</v>
      </c>
      <c r="G15" s="48">
        <f>D15-F15</f>
        <v>1453.2391269381897</v>
      </c>
      <c r="I15" s="59">
        <f t="shared" ref="I15:I16" si="6">((E15/C15)^(1/24))-1</f>
        <v>-2.8398679390582271E-2</v>
      </c>
      <c r="J15" s="59">
        <f t="shared" ref="J15:J16" si="7">I15-0.02</f>
        <v>-4.8398679390582275E-2</v>
      </c>
      <c r="K15" s="59"/>
      <c r="L15" s="75"/>
      <c r="M15" s="64"/>
      <c r="N15" s="72"/>
    </row>
    <row r="16" spans="1:16" ht="30" customHeight="1" x14ac:dyDescent="0.25">
      <c r="A16" s="3">
        <v>11</v>
      </c>
      <c r="B16" s="46" t="s">
        <v>36</v>
      </c>
      <c r="C16" s="47">
        <f>'Roll-up'!C14/1000</f>
        <v>430.23899999999998</v>
      </c>
      <c r="D16" s="47">
        <f>'Roll-up'!F14/1000</f>
        <v>448.71817042950039</v>
      </c>
      <c r="E16" s="47">
        <f>'Roll-up'!I14/1000</f>
        <v>60.394507702265706</v>
      </c>
      <c r="F16" s="47">
        <f t="shared" si="5"/>
        <v>35.667569768741281</v>
      </c>
      <c r="G16" s="48">
        <f>D16-F16</f>
        <v>413.05060066075913</v>
      </c>
      <c r="I16" s="59">
        <f t="shared" si="6"/>
        <v>-7.8553086645428039E-2</v>
      </c>
      <c r="J16" s="59">
        <f t="shared" si="7"/>
        <v>-9.8553086645428042E-2</v>
      </c>
      <c r="K16" s="59"/>
      <c r="L16" s="75"/>
      <c r="M16" s="64"/>
      <c r="N16" s="72"/>
    </row>
    <row r="17" spans="1:14" ht="30" customHeight="1" x14ac:dyDescent="0.25">
      <c r="A17" s="3"/>
      <c r="B17" s="50" t="s">
        <v>33</v>
      </c>
      <c r="C17" s="51"/>
      <c r="D17" s="51"/>
      <c r="E17" s="51"/>
      <c r="F17" s="51"/>
      <c r="G17" s="51"/>
      <c r="L17" s="63"/>
      <c r="M17" s="3"/>
      <c r="N17" s="73"/>
    </row>
    <row r="18" spans="1:14" ht="30" customHeight="1" x14ac:dyDescent="0.25">
      <c r="A18" s="3">
        <v>12</v>
      </c>
      <c r="B18" s="46" t="s">
        <v>34</v>
      </c>
      <c r="C18" s="47">
        <f>'Roll-up'!C15/1000</f>
        <v>858.16099999999994</v>
      </c>
      <c r="D18" s="47">
        <f>'Roll-up'!F15/1000</f>
        <v>1620.2439999999999</v>
      </c>
      <c r="E18" s="47">
        <f>'Roll-up'!I15/1000</f>
        <v>195.47940000000006</v>
      </c>
      <c r="F18" s="47">
        <f t="shared" ref="F18:F20" si="8">C18*(1+J18)^24</f>
        <v>116.67932829328316</v>
      </c>
      <c r="G18" s="48">
        <f>D18-F18</f>
        <v>1503.5646717067168</v>
      </c>
      <c r="I18" s="59">
        <f t="shared" ref="I18:I21" si="9">((E18/C18)^(1/24))-1</f>
        <v>-5.9777782620806685E-2</v>
      </c>
      <c r="J18" s="59">
        <f t="shared" ref="J18:J20" si="10">I18-0.02</f>
        <v>-7.9777782620806689E-2</v>
      </c>
      <c r="K18" s="59"/>
      <c r="L18" s="75"/>
      <c r="M18" s="64"/>
      <c r="N18" s="72"/>
    </row>
    <row r="19" spans="1:14" ht="30" customHeight="1" x14ac:dyDescent="0.25">
      <c r="A19" s="3">
        <v>13</v>
      </c>
      <c r="B19" s="46" t="s">
        <v>115</v>
      </c>
      <c r="C19" s="47">
        <f>'Roll-up'!C16/1000</f>
        <v>597.524</v>
      </c>
      <c r="D19" s="47">
        <f>'Roll-up'!F16/1000</f>
        <v>1062.3425833548849</v>
      </c>
      <c r="E19" s="47">
        <f>'Roll-up'!I16/1000</f>
        <v>114.63808589767515</v>
      </c>
      <c r="F19" s="47">
        <f t="shared" si="8"/>
        <v>68.170340575693132</v>
      </c>
      <c r="G19" s="48">
        <f>D19-F19</f>
        <v>994.17224277919183</v>
      </c>
      <c r="I19" s="59">
        <f t="shared" si="9"/>
        <v>-6.64794153049445E-2</v>
      </c>
      <c r="J19" s="59">
        <f t="shared" si="10"/>
        <v>-8.6479415304944504E-2</v>
      </c>
      <c r="K19" s="59"/>
      <c r="L19" s="75"/>
      <c r="M19" s="64"/>
      <c r="N19" s="72"/>
    </row>
    <row r="20" spans="1:14" ht="30" customHeight="1" x14ac:dyDescent="0.25">
      <c r="A20" s="65" t="s">
        <v>159</v>
      </c>
      <c r="B20" s="49" t="s">
        <v>116</v>
      </c>
      <c r="C20" s="47">
        <f>'Roll-up'!C17/1000</f>
        <v>891.93819672131144</v>
      </c>
      <c r="D20" s="47">
        <f>'Roll-up'!F17/1000</f>
        <v>1387.1078154537013</v>
      </c>
      <c r="E20" s="47">
        <f>'Roll-up'!I17/1000</f>
        <v>159.97967849706166</v>
      </c>
      <c r="F20" s="47">
        <f t="shared" si="8"/>
        <v>94.992693224759094</v>
      </c>
      <c r="G20" s="48">
        <f>D20-F20</f>
        <v>1292.1151222289423</v>
      </c>
      <c r="I20" s="59">
        <f t="shared" si="9"/>
        <v>-6.9094879787136687E-2</v>
      </c>
      <c r="J20" s="59">
        <f t="shared" si="10"/>
        <v>-8.9094879787136691E-2</v>
      </c>
      <c r="K20" s="59"/>
      <c r="L20" s="75"/>
      <c r="M20" s="64"/>
      <c r="N20" s="72"/>
    </row>
    <row r="21" spans="1:14" ht="30" customHeight="1" x14ac:dyDescent="0.25">
      <c r="A21" s="3" t="s">
        <v>158</v>
      </c>
      <c r="B21" s="50" t="s">
        <v>117</v>
      </c>
      <c r="C21" s="55">
        <f t="shared" ref="C21:E21" si="11">C20+C10+C9+C8+C7</f>
        <v>4606.4282074007997</v>
      </c>
      <c r="D21" s="55">
        <f t="shared" si="11"/>
        <v>8229.5907703984049</v>
      </c>
      <c r="E21" s="55">
        <f t="shared" si="11"/>
        <v>1511.8878760927919</v>
      </c>
      <c r="F21" s="55">
        <f>F20+F10+F9+F8+F7</f>
        <v>912.22099724584712</v>
      </c>
      <c r="G21" s="60">
        <f>D21-F21</f>
        <v>7317.3697731525581</v>
      </c>
      <c r="I21" s="59">
        <f t="shared" si="9"/>
        <v>-4.5359613979263136E-2</v>
      </c>
      <c r="J21" s="59">
        <f>((F21/C21)^(1/24))-1</f>
        <v>-6.5246019440614922E-2</v>
      </c>
      <c r="L21" s="75"/>
    </row>
    <row r="23" spans="1:14" x14ac:dyDescent="0.25">
      <c r="E23" s="9"/>
      <c r="F23" s="9"/>
    </row>
  </sheetData>
  <pageMargins left="0.7" right="0.7" top="0.75" bottom="0.75" header="0.3" footer="0.3"/>
  <pageSetup scale="80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E38"/>
  <sheetViews>
    <sheetView topLeftCell="R8" workbookViewId="0">
      <selection activeCell="T11" sqref="T11"/>
    </sheetView>
  </sheetViews>
  <sheetFormatPr defaultRowHeight="15" x14ac:dyDescent="0.25"/>
  <cols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10" max="10" width="10.7109375" customWidth="1"/>
    <col min="11" max="11" width="10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4" width="13.7109375" bestFit="1" customWidth="1"/>
    <col min="25" max="25" width="15.28515625" bestFit="1" customWidth="1"/>
    <col min="26" max="26" width="1.5703125" customWidth="1"/>
    <col min="27" max="28" width="13.7109375" bestFit="1" customWidth="1"/>
    <col min="29" max="31" width="15.28515625" bestFit="1" customWidth="1"/>
  </cols>
  <sheetData>
    <row r="1" spans="1:31" x14ac:dyDescent="0.25">
      <c r="A1" t="s">
        <v>89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754024</v>
      </c>
      <c r="D4" s="6">
        <v>827775</v>
      </c>
      <c r="E4" s="6">
        <v>950915</v>
      </c>
      <c r="F4" s="6">
        <v>995941</v>
      </c>
      <c r="G4" s="6">
        <v>658406</v>
      </c>
      <c r="H4" s="6">
        <v>723836</v>
      </c>
      <c r="I4" s="6">
        <v>719193</v>
      </c>
      <c r="J4" s="6">
        <v>2167291</v>
      </c>
      <c r="K4" s="6">
        <v>2439168</v>
      </c>
      <c r="M4" t="s">
        <v>13</v>
      </c>
    </row>
    <row r="5" spans="1:31" x14ac:dyDescent="0.25">
      <c r="B5" t="s">
        <v>15</v>
      </c>
      <c r="C5" s="27">
        <v>2.76</v>
      </c>
      <c r="D5" s="7">
        <v>2.76</v>
      </c>
      <c r="E5" s="7">
        <v>2.76</v>
      </c>
      <c r="F5" s="7">
        <v>2.76</v>
      </c>
      <c r="G5" s="7">
        <v>2.2000000000000002</v>
      </c>
      <c r="H5" s="7">
        <v>2.1</v>
      </c>
      <c r="I5" s="7">
        <v>2.1</v>
      </c>
      <c r="J5" s="6"/>
      <c r="K5" s="6"/>
      <c r="N5" t="s">
        <v>16</v>
      </c>
      <c r="O5" s="8">
        <v>5574390.1532221064</v>
      </c>
      <c r="P5" s="8">
        <v>8425120.229244642</v>
      </c>
      <c r="Q5" s="8">
        <v>10281890.930406485</v>
      </c>
      <c r="R5" s="8">
        <v>71481858.237274945</v>
      </c>
      <c r="S5" s="8">
        <v>96262344.93776235</v>
      </c>
      <c r="T5" s="8"/>
      <c r="U5" s="8">
        <v>13905121.158268485</v>
      </c>
      <c r="V5" s="8">
        <v>20800134.637321666</v>
      </c>
      <c r="W5" s="8">
        <v>30987846.842559312</v>
      </c>
      <c r="X5" s="8">
        <v>175197265.31940112</v>
      </c>
      <c r="Y5" s="8">
        <v>259391478.06075171</v>
      </c>
      <c r="Z5" s="8"/>
      <c r="AA5" s="8">
        <v>19479511.311490592</v>
      </c>
      <c r="AB5" s="8">
        <v>29225254.866566308</v>
      </c>
      <c r="AC5" s="8">
        <v>41269737.772965796</v>
      </c>
      <c r="AD5" s="8">
        <v>246679123.55667606</v>
      </c>
      <c r="AE5" s="8">
        <v>355653822.99851406</v>
      </c>
    </row>
    <row r="6" spans="1:31" x14ac:dyDescent="0.25">
      <c r="B6" t="s">
        <v>17</v>
      </c>
      <c r="C6" s="23">
        <v>1282</v>
      </c>
      <c r="D6" s="6">
        <v>1407</v>
      </c>
      <c r="E6" s="6">
        <v>1617</v>
      </c>
      <c r="F6" s="6">
        <v>1693</v>
      </c>
      <c r="G6" s="6">
        <v>819</v>
      </c>
      <c r="H6" s="6">
        <v>459</v>
      </c>
      <c r="I6" s="6">
        <v>437</v>
      </c>
      <c r="J6" s="6">
        <v>9263</v>
      </c>
      <c r="K6" s="6">
        <v>12046</v>
      </c>
      <c r="N6" t="s">
        <v>18</v>
      </c>
      <c r="O6" s="8">
        <v>6015430.582418045</v>
      </c>
      <c r="P6" s="8">
        <v>32392746.979300592</v>
      </c>
      <c r="Q6" s="8">
        <v>54690477.606893599</v>
      </c>
      <c r="R6" s="8">
        <v>187797865.00244689</v>
      </c>
      <c r="S6" s="8">
        <v>455488866.48177105</v>
      </c>
      <c r="T6" s="8"/>
      <c r="U6" s="8">
        <v>4036588.6851431164</v>
      </c>
      <c r="V6" s="8">
        <v>5933022.3196165087</v>
      </c>
      <c r="W6" s="8">
        <v>8135761.1015334986</v>
      </c>
      <c r="X6" s="8">
        <v>50677581.507185236</v>
      </c>
      <c r="Y6" s="8">
        <v>70295200.669007108</v>
      </c>
      <c r="Z6" s="8"/>
      <c r="AA6" s="8">
        <v>10052019.267561162</v>
      </c>
      <c r="AB6" s="8">
        <v>38325769.2989171</v>
      </c>
      <c r="AC6" s="8">
        <v>62826238.708427094</v>
      </c>
      <c r="AD6" s="8">
        <v>238475446.50963214</v>
      </c>
      <c r="AE6" s="8">
        <v>525784067.15077817</v>
      </c>
    </row>
    <row r="7" spans="1:31" x14ac:dyDescent="0.25">
      <c r="B7" t="s">
        <v>19</v>
      </c>
      <c r="C7" s="28">
        <v>18075.307897879116</v>
      </c>
      <c r="D7" s="9">
        <v>19843.620856314323</v>
      </c>
      <c r="E7" s="9">
        <v>22795.489850457725</v>
      </c>
      <c r="F7" s="9">
        <v>23874.732472849264</v>
      </c>
      <c r="G7" s="9">
        <v>13443.249516441007</v>
      </c>
      <c r="H7" s="9">
        <v>10458.759813403118</v>
      </c>
      <c r="I7" s="9">
        <v>10101.504152918422</v>
      </c>
      <c r="J7" s="9">
        <v>100929.79838391708</v>
      </c>
      <c r="K7" s="9">
        <v>129942.92542531418</v>
      </c>
      <c r="N7" t="s">
        <v>20</v>
      </c>
      <c r="O7" s="8">
        <v>20046848.760415874</v>
      </c>
      <c r="P7" s="8">
        <v>40608138.698374003</v>
      </c>
      <c r="Q7" s="8">
        <v>50814447.152469695</v>
      </c>
      <c r="R7" s="8">
        <v>328055392.49790335</v>
      </c>
      <c r="S7" s="8">
        <v>466529624.52826446</v>
      </c>
      <c r="T7" s="8"/>
      <c r="U7" s="8">
        <v>5760957.620265157</v>
      </c>
      <c r="V7" s="8">
        <v>10474113.36294245</v>
      </c>
      <c r="W7" s="8">
        <v>15191121.704102386</v>
      </c>
      <c r="X7" s="8">
        <v>83926761.978563815</v>
      </c>
      <c r="Y7" s="8">
        <v>127418085.19164772</v>
      </c>
      <c r="Z7" s="8"/>
      <c r="AA7" s="8">
        <v>25807806.38068103</v>
      </c>
      <c r="AB7" s="8">
        <v>51082252.061316453</v>
      </c>
      <c r="AC7" s="8">
        <v>66005568.856572077</v>
      </c>
      <c r="AD7" s="8">
        <v>411982154.47646713</v>
      </c>
      <c r="AE7" s="8">
        <v>593947709.71991217</v>
      </c>
    </row>
    <row r="8" spans="1:31" x14ac:dyDescent="0.25">
      <c r="B8" t="s">
        <v>21</v>
      </c>
      <c r="C8" s="23">
        <v>21040</v>
      </c>
      <c r="D8" s="6">
        <v>23098</v>
      </c>
      <c r="E8" s="6">
        <v>26534</v>
      </c>
      <c r="F8" s="6">
        <v>27790</v>
      </c>
      <c r="G8" s="6">
        <v>12673</v>
      </c>
      <c r="H8" s="6">
        <v>5782</v>
      </c>
      <c r="I8" s="6">
        <v>4034</v>
      </c>
      <c r="J8" s="6">
        <v>167866</v>
      </c>
      <c r="K8" s="6">
        <v>224437</v>
      </c>
      <c r="N8" t="s">
        <v>22</v>
      </c>
      <c r="O8" s="8">
        <v>4999751.7853814755</v>
      </c>
      <c r="P8" s="8">
        <v>15777738.417237794</v>
      </c>
      <c r="Q8" s="8">
        <v>17468642.877810247</v>
      </c>
      <c r="R8" s="8">
        <v>103491628.94678606</v>
      </c>
      <c r="S8" s="8">
        <v>172167859.97920644</v>
      </c>
      <c r="T8" s="8"/>
      <c r="U8" s="8">
        <v>5757621.9377524685</v>
      </c>
      <c r="V8" s="8">
        <v>9867483.471092103</v>
      </c>
      <c r="W8" s="8">
        <v>13924902.565530714</v>
      </c>
      <c r="X8" s="8">
        <v>79737251.167873487</v>
      </c>
      <c r="Y8" s="8">
        <v>119562149.72520494</v>
      </c>
      <c r="Z8" s="8"/>
      <c r="AA8" s="8">
        <v>10757373.723133944</v>
      </c>
      <c r="AB8" s="8">
        <v>25645221.888329897</v>
      </c>
      <c r="AC8" s="8">
        <v>31393545.443340961</v>
      </c>
      <c r="AD8" s="8">
        <v>183228880.11465955</v>
      </c>
      <c r="AE8" s="8">
        <v>291730009.70441139</v>
      </c>
    </row>
    <row r="9" spans="1:31" x14ac:dyDescent="0.25">
      <c r="B9" t="s">
        <v>23</v>
      </c>
      <c r="C9" s="23">
        <v>16391</v>
      </c>
      <c r="D9" s="6">
        <v>17742</v>
      </c>
      <c r="E9" s="6">
        <v>20810</v>
      </c>
      <c r="F9" s="6">
        <v>21786</v>
      </c>
      <c r="G9" s="6">
        <v>10407</v>
      </c>
      <c r="H9" s="6">
        <v>8076</v>
      </c>
      <c r="I9" s="6">
        <v>7734</v>
      </c>
      <c r="J9" s="6">
        <v>111266</v>
      </c>
      <c r="K9" s="6">
        <v>134358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37431</v>
      </c>
      <c r="D10" s="6">
        <v>40840</v>
      </c>
      <c r="E10" s="6">
        <v>47344</v>
      </c>
      <c r="F10" s="6">
        <v>49576</v>
      </c>
      <c r="G10" s="6">
        <v>23080</v>
      </c>
      <c r="H10" s="6">
        <v>13858</v>
      </c>
      <c r="I10" s="6">
        <v>11768</v>
      </c>
      <c r="J10" s="6">
        <v>279132</v>
      </c>
      <c r="K10" s="6">
        <v>358795</v>
      </c>
      <c r="N10" t="s">
        <v>26</v>
      </c>
      <c r="O10" s="8">
        <v>24814426.932840101</v>
      </c>
      <c r="P10" s="8">
        <v>31201409.102936342</v>
      </c>
      <c r="Q10" s="8">
        <v>40748483.3999888</v>
      </c>
      <c r="R10" s="8">
        <v>281286606.91004878</v>
      </c>
      <c r="S10" s="8">
        <v>361387501.95683074</v>
      </c>
      <c r="T10" s="8"/>
      <c r="U10" s="20">
        <v>11462.055375836791</v>
      </c>
      <c r="V10" s="20">
        <v>164632.68334257705</v>
      </c>
      <c r="W10" s="20">
        <v>302103.24353305215</v>
      </c>
      <c r="X10" s="20">
        <v>986387.83905850502</v>
      </c>
      <c r="Y10" s="20">
        <v>2273266.2800744874</v>
      </c>
      <c r="Z10" s="20">
        <v>0</v>
      </c>
      <c r="AA10" s="20">
        <v>24825888.988215938</v>
      </c>
      <c r="AB10" s="20">
        <v>31366041.786278918</v>
      </c>
      <c r="AC10" s="20">
        <v>41050586.643521853</v>
      </c>
      <c r="AD10" s="20">
        <v>282272994.7491073</v>
      </c>
      <c r="AE10" s="20">
        <v>363660768.23690522</v>
      </c>
    </row>
    <row r="11" spans="1:31" x14ac:dyDescent="0.25">
      <c r="B11" t="s">
        <v>62</v>
      </c>
      <c r="C11" s="28">
        <v>49.641655968510285</v>
      </c>
      <c r="D11" s="6">
        <v>49.33707831234333</v>
      </c>
      <c r="E11" s="6">
        <v>49.787835926449787</v>
      </c>
      <c r="F11" s="6">
        <v>49.778049101302187</v>
      </c>
      <c r="G11" s="6">
        <v>35.054358556878285</v>
      </c>
      <c r="H11" s="6">
        <v>19.145220740609751</v>
      </c>
      <c r="I11" s="6">
        <v>16.362784398624569</v>
      </c>
      <c r="N11" t="s">
        <v>27</v>
      </c>
      <c r="O11" s="8">
        <v>2039521.4295400819</v>
      </c>
      <c r="P11" s="8">
        <v>2711207.6913721021</v>
      </c>
      <c r="Q11" s="8">
        <v>3443867.8327739025</v>
      </c>
      <c r="R11" s="8">
        <v>23593402.367964435</v>
      </c>
      <c r="S11" s="8">
        <v>31290221.895094931</v>
      </c>
      <c r="T11" s="8"/>
      <c r="U11" s="20">
        <v>303736.87554184772</v>
      </c>
      <c r="V11" s="20">
        <v>609129.14419307001</v>
      </c>
      <c r="W11" s="20">
        <v>925272.25859642134</v>
      </c>
      <c r="X11" s="20">
        <v>4736162.2272721129</v>
      </c>
      <c r="Y11" s="20">
        <v>7602567.0268628839</v>
      </c>
      <c r="Z11" s="20">
        <v>0</v>
      </c>
      <c r="AA11" s="20">
        <v>2343258.3050819295</v>
      </c>
      <c r="AB11" s="20">
        <v>3320336.8355651721</v>
      </c>
      <c r="AC11" s="20">
        <v>4369140.0913703237</v>
      </c>
      <c r="AD11" s="20">
        <v>28329564.595236547</v>
      </c>
      <c r="AE11" s="20">
        <v>38892788.921957813</v>
      </c>
    </row>
    <row r="12" spans="1:31" x14ac:dyDescent="0.25">
      <c r="B12" t="s">
        <v>63</v>
      </c>
      <c r="C12" s="23">
        <v>170</v>
      </c>
      <c r="D12">
        <v>170</v>
      </c>
      <c r="E12">
        <v>170</v>
      </c>
      <c r="F12">
        <v>170</v>
      </c>
      <c r="G12" s="9">
        <v>124.35</v>
      </c>
      <c r="H12" s="30">
        <v>63.45</v>
      </c>
      <c r="I12" s="30">
        <v>60.78</v>
      </c>
      <c r="N12" t="s">
        <v>30</v>
      </c>
      <c r="O12" s="8">
        <v>29466086.302117974</v>
      </c>
      <c r="P12" s="8">
        <v>19995406.26195905</v>
      </c>
      <c r="Q12" s="8">
        <v>22437712.056040376</v>
      </c>
      <c r="R12" s="8">
        <v>221290124.9233025</v>
      </c>
      <c r="S12" s="8">
        <v>206890340.3713789</v>
      </c>
      <c r="T12" s="8"/>
      <c r="U12" s="20">
        <v>2840017.6943394239</v>
      </c>
      <c r="V12" s="20">
        <v>3607207.2076465744</v>
      </c>
      <c r="W12" s="20">
        <v>4712362.9811807666</v>
      </c>
      <c r="X12" s="20">
        <v>32376752.782135535</v>
      </c>
      <c r="Y12" s="20">
        <v>41800535.000594243</v>
      </c>
      <c r="Z12" s="20">
        <v>0</v>
      </c>
      <c r="AA12" s="20">
        <v>32306103.996457398</v>
      </c>
      <c r="AB12" s="20">
        <v>23602613.469605625</v>
      </c>
      <c r="AC12" s="20">
        <v>27150075.037221145</v>
      </c>
      <c r="AD12" s="20">
        <v>253666877.70543805</v>
      </c>
      <c r="AE12" s="20">
        <v>248690875.37197316</v>
      </c>
    </row>
    <row r="13" spans="1:31" x14ac:dyDescent="0.25">
      <c r="A13" t="s">
        <v>28</v>
      </c>
      <c r="B13" t="s">
        <v>29</v>
      </c>
      <c r="C13" s="23">
        <v>49392</v>
      </c>
      <c r="D13" s="6">
        <v>48917.428087192922</v>
      </c>
      <c r="E13" s="6">
        <v>47750.851782760183</v>
      </c>
      <c r="F13" s="6">
        <v>46612.095834533378</v>
      </c>
      <c r="G13" s="6">
        <v>44924.168651503707</v>
      </c>
      <c r="H13" s="6">
        <v>25840.773665836325</v>
      </c>
      <c r="I13" s="6">
        <v>22753.531238929889</v>
      </c>
      <c r="J13" s="6">
        <v>173315.87862552539</v>
      </c>
      <c r="K13" s="6">
        <v>236262.36777556359</v>
      </c>
      <c r="N13" t="s">
        <v>58</v>
      </c>
      <c r="O13" s="8">
        <v>6606790.1580577912</v>
      </c>
      <c r="P13" s="8">
        <v>18407943.381242402</v>
      </c>
      <c r="Q13" s="8">
        <v>36494008.61280559</v>
      </c>
      <c r="R13" s="8">
        <v>130258028.71240596</v>
      </c>
      <c r="S13" s="8">
        <v>278372031.73782885</v>
      </c>
      <c r="T13" s="8"/>
      <c r="U13" s="20">
        <v>814633.52352594049</v>
      </c>
      <c r="V13" s="20">
        <v>1073530.3701892062</v>
      </c>
      <c r="W13" s="20">
        <v>1610228.129064814</v>
      </c>
      <c r="X13" s="20">
        <v>10416299.978863705</v>
      </c>
      <c r="Y13" s="20">
        <v>12110370.346220896</v>
      </c>
      <c r="Z13" s="20">
        <v>0</v>
      </c>
      <c r="AA13" s="20">
        <v>7421423.6815837314</v>
      </c>
      <c r="AB13" s="20">
        <v>19481473.751431607</v>
      </c>
      <c r="AC13" s="20">
        <v>38104236.741870403</v>
      </c>
      <c r="AD13" s="20">
        <v>140674328.69126967</v>
      </c>
      <c r="AE13" s="20">
        <v>290482402.08404976</v>
      </c>
    </row>
    <row r="14" spans="1:31" x14ac:dyDescent="0.25">
      <c r="B14" t="s">
        <v>31</v>
      </c>
      <c r="C14" s="28">
        <v>7325</v>
      </c>
      <c r="D14" s="6">
        <v>7254.6193865137702</v>
      </c>
      <c r="E14" s="6">
        <v>7081.612190409749</v>
      </c>
      <c r="F14" s="6">
        <v>6912.7308468569199</v>
      </c>
      <c r="G14" s="6">
        <v>6001.2463190510889</v>
      </c>
      <c r="H14" s="6">
        <v>2501.2078246991946</v>
      </c>
      <c r="I14" s="6">
        <v>1365.2118743357933</v>
      </c>
      <c r="J14" s="6">
        <v>36028.0136947059</v>
      </c>
      <c r="K14" s="6">
        <v>51815.451950258757</v>
      </c>
      <c r="N14" t="s">
        <v>35</v>
      </c>
      <c r="O14" s="8">
        <v>6420125.9659063369</v>
      </c>
      <c r="P14" s="8">
        <v>20254133.575467609</v>
      </c>
      <c r="Q14" s="8">
        <v>40036105.888608471</v>
      </c>
      <c r="R14" s="8">
        <v>135071878.84795922</v>
      </c>
      <c r="S14" s="8">
        <v>305495211.30512148</v>
      </c>
      <c r="T14" s="8"/>
      <c r="U14" s="20">
        <v>757609.17687912472</v>
      </c>
      <c r="V14" s="20">
        <v>998383.24427596177</v>
      </c>
      <c r="W14" s="20">
        <v>1497512.160030277</v>
      </c>
      <c r="X14" s="20">
        <v>9687158.9803432468</v>
      </c>
      <c r="Y14" s="20">
        <v>11262644.421985434</v>
      </c>
      <c r="Z14" s="20">
        <v>0</v>
      </c>
      <c r="AA14" s="20">
        <v>7177735.1427854616</v>
      </c>
      <c r="AB14" s="20">
        <v>21252516.81974357</v>
      </c>
      <c r="AC14" s="20">
        <v>41533618.048638746</v>
      </c>
      <c r="AD14" s="20">
        <v>144759037.82830247</v>
      </c>
      <c r="AE14" s="20">
        <v>316757855.72710693</v>
      </c>
    </row>
    <row r="15" spans="1:31" x14ac:dyDescent="0.25">
      <c r="A15" t="s">
        <v>33</v>
      </c>
      <c r="B15" t="s">
        <v>34</v>
      </c>
      <c r="C15" s="28">
        <v>5405</v>
      </c>
      <c r="D15" s="20">
        <v>5855</v>
      </c>
      <c r="E15" s="20">
        <v>7074</v>
      </c>
      <c r="F15" s="20">
        <v>8053</v>
      </c>
      <c r="G15" s="20">
        <v>2927.5</v>
      </c>
      <c r="H15" s="20">
        <v>1389.2318181818184</v>
      </c>
      <c r="I15" s="20">
        <v>1229.5500000000004</v>
      </c>
      <c r="J15" s="20">
        <v>43061.340909090904</v>
      </c>
      <c r="K15" s="20">
        <v>62541.090909090912</v>
      </c>
      <c r="M15" t="s">
        <v>37</v>
      </c>
      <c r="O15" s="8">
        <v>616854831.48995292</v>
      </c>
      <c r="P15" s="8">
        <v>490303173.5533489</v>
      </c>
      <c r="Q15" s="8">
        <v>567034636.50937474</v>
      </c>
      <c r="R15" s="8">
        <v>5014601463.6339989</v>
      </c>
      <c r="S15" s="8">
        <v>5326572391.9565449</v>
      </c>
      <c r="T15" s="8"/>
      <c r="U15" s="10"/>
      <c r="V15" s="10"/>
      <c r="W15" s="10"/>
      <c r="X15" s="10"/>
      <c r="Y15" s="10"/>
      <c r="Z15" s="10"/>
      <c r="AA15" s="10">
        <v>616854831.48995292</v>
      </c>
      <c r="AB15" s="10">
        <v>490303173.5533489</v>
      </c>
      <c r="AC15" s="10">
        <v>567034636.50937474</v>
      </c>
      <c r="AD15" s="10">
        <v>5014601463.6339989</v>
      </c>
      <c r="AE15" s="10">
        <v>5326572391.9565449</v>
      </c>
    </row>
    <row r="16" spans="1:31" x14ac:dyDescent="0.25">
      <c r="B16" t="s">
        <v>36</v>
      </c>
      <c r="C16" s="28">
        <v>5465</v>
      </c>
      <c r="D16" s="20">
        <v>5706</v>
      </c>
      <c r="E16" s="20">
        <v>5904</v>
      </c>
      <c r="F16" s="20">
        <v>6850</v>
      </c>
      <c r="G16" s="20">
        <v>635.31838975297353</v>
      </c>
      <c r="H16" s="20">
        <v>270.24968430375412</v>
      </c>
      <c r="I16" s="20">
        <v>325.01545698924747</v>
      </c>
      <c r="J16" s="20">
        <v>53522.159629716363</v>
      </c>
      <c r="K16" s="20">
        <v>60793.67429353499</v>
      </c>
    </row>
    <row r="17" spans="1:31" x14ac:dyDescent="0.25">
      <c r="A17" t="s">
        <v>38</v>
      </c>
      <c r="B17" t="s">
        <v>39</v>
      </c>
      <c r="C17" s="31">
        <v>12559</v>
      </c>
      <c r="D17" s="20">
        <v>12726.537832308557</v>
      </c>
      <c r="E17" s="20">
        <v>12751.079241544647</v>
      </c>
      <c r="F17" s="20">
        <v>13514.162369482101</v>
      </c>
      <c r="G17" s="20">
        <v>6516.7018121868814</v>
      </c>
      <c r="H17" s="20">
        <v>2721.4022561038337</v>
      </c>
      <c r="I17" s="20">
        <v>1659.7001606029075</v>
      </c>
      <c r="J17" s="20">
        <v>87932.808974309577</v>
      </c>
      <c r="K17" s="20">
        <v>110575.29448755326</v>
      </c>
      <c r="M17" t="s">
        <v>40</v>
      </c>
      <c r="O17" s="8">
        <v>105983372.0698998</v>
      </c>
      <c r="P17" s="8">
        <v>189773844.33713454</v>
      </c>
      <c r="Q17" s="8">
        <v>276415636.35779715</v>
      </c>
      <c r="R17" s="8">
        <v>1482326786.4460921</v>
      </c>
      <c r="S17" s="8">
        <v>2373884003.1932592</v>
      </c>
      <c r="T17" s="8"/>
      <c r="U17" s="8">
        <v>34187748.727091402</v>
      </c>
      <c r="V17" s="8">
        <v>53527636.440620109</v>
      </c>
      <c r="W17" s="8">
        <v>77287110.986131236</v>
      </c>
      <c r="X17" s="8">
        <v>447741621.78069675</v>
      </c>
      <c r="Y17" s="8">
        <v>651716296.72234929</v>
      </c>
      <c r="Z17" s="8"/>
      <c r="AA17" s="8">
        <v>140171120.7969912</v>
      </c>
      <c r="AB17" s="8">
        <v>243301480.77775466</v>
      </c>
      <c r="AC17" s="8">
        <v>353702747.3439284</v>
      </c>
      <c r="AD17" s="8">
        <v>1930068408.226789</v>
      </c>
      <c r="AE17" s="8">
        <v>3025600299.9156089</v>
      </c>
    </row>
    <row r="18" spans="1:31" x14ac:dyDescent="0.25">
      <c r="A18" t="s">
        <v>41</v>
      </c>
      <c r="C18" s="28">
        <v>69347.307897879116</v>
      </c>
      <c r="D18" s="6">
        <v>74817.158688622876</v>
      </c>
      <c r="E18" s="6">
        <v>84507.569092002377</v>
      </c>
      <c r="F18" s="6">
        <v>88657.89484233137</v>
      </c>
      <c r="G18" s="6">
        <v>43858.951328627889</v>
      </c>
      <c r="H18" s="6">
        <v>27497.162069506951</v>
      </c>
      <c r="I18" s="6">
        <v>23966.204313521332</v>
      </c>
      <c r="J18" s="6">
        <v>477257.60735822667</v>
      </c>
      <c r="K18" s="6">
        <v>611359.21991286741</v>
      </c>
      <c r="N18" t="s">
        <v>42</v>
      </c>
      <c r="O18" s="13">
        <v>32951876</v>
      </c>
      <c r="P18" s="13">
        <v>37773074</v>
      </c>
      <c r="Q18" s="13">
        <v>42671574</v>
      </c>
      <c r="R18" s="13">
        <v>355453959</v>
      </c>
      <c r="S18" s="13">
        <v>405090349</v>
      </c>
      <c r="U18" s="13">
        <v>33229898</v>
      </c>
      <c r="V18" s="13">
        <v>39892995</v>
      </c>
      <c r="W18" s="13">
        <v>46820477</v>
      </c>
      <c r="X18" s="13">
        <v>368257085</v>
      </c>
      <c r="Y18" s="13">
        <v>437061099</v>
      </c>
      <c r="Z18" s="14"/>
      <c r="AA18" s="13">
        <v>32951876</v>
      </c>
      <c r="AB18" s="13">
        <v>37773074</v>
      </c>
      <c r="AC18" s="13">
        <v>42671574</v>
      </c>
      <c r="AD18" s="13">
        <v>355453959</v>
      </c>
      <c r="AE18" s="13">
        <v>405090349</v>
      </c>
    </row>
    <row r="19" spans="1:31" x14ac:dyDescent="0.25">
      <c r="N19" t="s">
        <v>43</v>
      </c>
      <c r="O19" s="15">
        <v>3.216307686697407</v>
      </c>
      <c r="P19" s="15">
        <v>5.024050844713738</v>
      </c>
      <c r="Q19" s="15">
        <v>6.4777464350810483</v>
      </c>
      <c r="R19" s="15">
        <v>4.1702356913292729</v>
      </c>
      <c r="S19" s="15">
        <v>5.860134681197402</v>
      </c>
      <c r="T19" s="15"/>
      <c r="U19" s="15">
        <v>1.0288249674161323</v>
      </c>
      <c r="V19" s="15">
        <v>1.3417803411506233</v>
      </c>
      <c r="W19" s="15">
        <v>1.6507117385013237</v>
      </c>
      <c r="X19" s="15">
        <v>1.2158398032741087</v>
      </c>
      <c r="Y19" s="15">
        <v>1.4911331578433369</v>
      </c>
      <c r="Z19" s="15"/>
      <c r="AA19" s="15">
        <v>4.2538130696107013</v>
      </c>
      <c r="AB19" s="15">
        <v>6.4411353118296555</v>
      </c>
      <c r="AC19" s="15">
        <v>8.2889547815585249</v>
      </c>
      <c r="AD19" s="15">
        <v>5.4298689305829031</v>
      </c>
      <c r="AE19" s="15">
        <v>7.4689518212037402</v>
      </c>
    </row>
    <row r="20" spans="1:31" x14ac:dyDescent="0.25">
      <c r="M20" t="s">
        <v>44</v>
      </c>
      <c r="O20" s="8">
        <v>722838203.55985272</v>
      </c>
      <c r="P20" s="8">
        <v>680077017.89048338</v>
      </c>
      <c r="Q20" s="8">
        <v>843450272.86717188</v>
      </c>
      <c r="R20" s="8">
        <v>6496928250.0800915</v>
      </c>
      <c r="S20" s="8">
        <v>7700456395.1498041</v>
      </c>
      <c r="T20" s="8"/>
      <c r="U20" s="8">
        <v>34187748.727091402</v>
      </c>
      <c r="V20" s="8">
        <v>53527636.440620109</v>
      </c>
      <c r="W20" s="8">
        <v>77287110.986131236</v>
      </c>
      <c r="X20" s="8">
        <v>447741621.78069675</v>
      </c>
      <c r="Y20" s="8">
        <v>651716296.72234929</v>
      </c>
      <c r="Z20" s="8"/>
      <c r="AA20" s="8">
        <v>757025952.28694415</v>
      </c>
      <c r="AB20" s="8">
        <v>733604654.33110356</v>
      </c>
      <c r="AC20" s="8">
        <v>920737383.85330319</v>
      </c>
      <c r="AD20" s="8">
        <v>6944669871.8607883</v>
      </c>
      <c r="AE20" s="8">
        <v>8352172691.8721542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21.936177580901699</v>
      </c>
      <c r="P21" s="15">
        <v>18.004280453597275</v>
      </c>
      <c r="Q21" s="15">
        <v>19.766092360857648</v>
      </c>
      <c r="R21" s="15">
        <v>18.277833417182705</v>
      </c>
      <c r="S21" s="15">
        <v>19.009231926060533</v>
      </c>
      <c r="T21" s="15"/>
      <c r="U21" s="15">
        <v>1.0288249674161323</v>
      </c>
      <c r="V21" s="15">
        <v>1.3417803411506233</v>
      </c>
      <c r="W21" s="15">
        <v>1.6507117385013237</v>
      </c>
      <c r="X21" s="15">
        <v>1.2158398032741087</v>
      </c>
      <c r="Y21" s="15">
        <v>1.4911331578433369</v>
      </c>
      <c r="Z21" s="15"/>
      <c r="AA21" s="15">
        <v>22.973682963814994</v>
      </c>
      <c r="AB21" s="15">
        <v>19.421364920713192</v>
      </c>
      <c r="AC21" s="15">
        <v>21.577300707335127</v>
      </c>
      <c r="AD21" s="15">
        <v>19.537466656436337</v>
      </c>
      <c r="AE21" s="15">
        <v>20.618049066066874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0.41791044776119401</v>
      </c>
      <c r="E23" s="18">
        <v>0.71614100185528762</v>
      </c>
      <c r="F23" s="18">
        <v>0.74187832250442998</v>
      </c>
      <c r="G23" s="18">
        <v>0.36115444617784709</v>
      </c>
      <c r="H23" s="18">
        <v>0.64196567862714504</v>
      </c>
      <c r="I23" s="18">
        <v>0.6591263650546022</v>
      </c>
      <c r="M23" t="s">
        <v>45</v>
      </c>
      <c r="N23" t="s">
        <v>47</v>
      </c>
    </row>
    <row r="24" spans="1:31" x14ac:dyDescent="0.25">
      <c r="B24" t="s">
        <v>19</v>
      </c>
      <c r="D24" s="18">
        <v>0.32254049733250628</v>
      </c>
      <c r="E24" s="18">
        <v>0.54119170581486276</v>
      </c>
      <c r="F24" s="18">
        <v>0.57689560859347777</v>
      </c>
      <c r="G24" s="18">
        <v>0.25626442479475642</v>
      </c>
      <c r="H24" s="18">
        <v>0.42137860818236428</v>
      </c>
      <c r="I24" s="18">
        <v>0.44114345326843968</v>
      </c>
      <c r="N24" t="s">
        <v>48</v>
      </c>
      <c r="O24" s="18">
        <v>5.2596837073136324E-2</v>
      </c>
      <c r="P24" s="18">
        <v>4.4395581797233123E-2</v>
      </c>
      <c r="Q24" s="18">
        <v>3.7197211655195322E-2</v>
      </c>
      <c r="R24" s="18">
        <v>4.8222739338505863E-2</v>
      </c>
      <c r="S24" s="18">
        <v>4.0550568102010826E-2</v>
      </c>
      <c r="T24" s="18"/>
      <c r="U24" s="18">
        <v>0.4067281899509706</v>
      </c>
      <c r="V24" s="18">
        <v>0.38858683140989997</v>
      </c>
      <c r="W24" s="18">
        <v>0.40094456174095983</v>
      </c>
      <c r="X24" s="18">
        <v>0.39129099640687975</v>
      </c>
      <c r="Y24" s="18">
        <v>0.39801287671537278</v>
      </c>
      <c r="Z24" s="18"/>
      <c r="AA24" s="18">
        <v>0.13896950527849902</v>
      </c>
      <c r="AB24" s="18">
        <v>0.12011951087655857</v>
      </c>
      <c r="AC24" s="18">
        <v>0.11667915525925085</v>
      </c>
      <c r="AD24" s="18">
        <v>0.12780848725631827</v>
      </c>
      <c r="AE24" s="18">
        <v>0.11754818473822669</v>
      </c>
    </row>
    <row r="25" spans="1:31" x14ac:dyDescent="0.25">
      <c r="B25" t="s">
        <v>49</v>
      </c>
      <c r="D25" s="18">
        <v>0.4513377781626115</v>
      </c>
      <c r="E25" s="18">
        <v>0.7820909022386372</v>
      </c>
      <c r="F25" s="18">
        <v>0.85483987045699894</v>
      </c>
      <c r="G25" s="18">
        <v>0.39767110266159694</v>
      </c>
      <c r="H25" s="18">
        <v>0.74967529656247289</v>
      </c>
      <c r="I25" s="18">
        <v>0.82535284440211276</v>
      </c>
      <c r="N25" t="s">
        <v>50</v>
      </c>
      <c r="O25" s="18">
        <v>5.6758248628385355E-2</v>
      </c>
      <c r="P25" s="18">
        <v>0.17069131466691825</v>
      </c>
      <c r="Q25" s="18">
        <v>0.19785594739691681</v>
      </c>
      <c r="R25" s="18">
        <v>0.12669127126326576</v>
      </c>
      <c r="S25" s="18">
        <v>0.19187494665664565</v>
      </c>
      <c r="T25" s="18"/>
      <c r="U25" s="18">
        <v>0.11807120490342209</v>
      </c>
      <c r="V25" s="18">
        <v>0.11084035676034747</v>
      </c>
      <c r="W25" s="18">
        <v>0.10526672556040319</v>
      </c>
      <c r="X25" s="18">
        <v>0.11318487949732546</v>
      </c>
      <c r="Y25" s="18">
        <v>0.10786165855072206</v>
      </c>
      <c r="Z25" s="18"/>
      <c r="AA25" s="18">
        <v>7.1712484072374849E-2</v>
      </c>
      <c r="AB25" s="18">
        <v>0.1575237815092709</v>
      </c>
      <c r="AC25" s="18">
        <v>0.1776244012245034</v>
      </c>
      <c r="AD25" s="18">
        <v>0.1235580280435379</v>
      </c>
      <c r="AE25" s="18">
        <v>0.17377842908246788</v>
      </c>
    </row>
    <row r="26" spans="1:31" x14ac:dyDescent="0.25">
      <c r="B26" t="s">
        <v>51</v>
      </c>
      <c r="D26" s="18">
        <v>0.41342576936083869</v>
      </c>
      <c r="E26" s="18">
        <v>0.61191734742912063</v>
      </c>
      <c r="F26" s="18">
        <v>0.64500137703112093</v>
      </c>
      <c r="G26" s="18">
        <v>0.36507839668110548</v>
      </c>
      <c r="H26" s="18">
        <v>0.50729058629735835</v>
      </c>
      <c r="I26" s="18">
        <v>0.52815569519858463</v>
      </c>
      <c r="N26" t="s">
        <v>20</v>
      </c>
      <c r="O26" s="18">
        <v>0.18915088630312937</v>
      </c>
      <c r="P26" s="18">
        <v>0.21398174674816287</v>
      </c>
      <c r="Q26" s="18">
        <v>0.18383347563845701</v>
      </c>
      <c r="R26" s="18">
        <v>0.22131111405226822</v>
      </c>
      <c r="S26" s="18">
        <v>0.19652587232598831</v>
      </c>
      <c r="T26" s="18"/>
      <c r="U26" s="18">
        <v>0.16850941740132777</v>
      </c>
      <c r="V26" s="18">
        <v>0.1956767393337405</v>
      </c>
      <c r="W26" s="18">
        <v>0.19655439969580896</v>
      </c>
      <c r="X26" s="18">
        <v>0.187444628544431</v>
      </c>
      <c r="Y26" s="18">
        <v>0.19551158354097697</v>
      </c>
      <c r="Z26" s="18"/>
      <c r="AA26" s="18">
        <v>0.18411643021716495</v>
      </c>
      <c r="AB26" s="18">
        <v>0.20995454650758116</v>
      </c>
      <c r="AC26" s="18">
        <v>0.18661310762279867</v>
      </c>
      <c r="AD26" s="18">
        <v>0.2134546903728492</v>
      </c>
      <c r="AE26" s="18">
        <v>0.1963073938538672</v>
      </c>
    </row>
    <row r="27" spans="1:31" x14ac:dyDescent="0.25">
      <c r="B27" t="s">
        <v>52</v>
      </c>
      <c r="D27" s="18">
        <v>0.43486777668952009</v>
      </c>
      <c r="E27" s="18">
        <v>0.70729131463332207</v>
      </c>
      <c r="F27" s="18">
        <v>0.76262707761820236</v>
      </c>
      <c r="G27" s="18">
        <v>0.3833987871016003</v>
      </c>
      <c r="H27" s="18">
        <v>0.62977211402313593</v>
      </c>
      <c r="I27" s="18">
        <v>0.68560818572840698</v>
      </c>
      <c r="N27" t="s">
        <v>53</v>
      </c>
      <c r="O27" s="18">
        <v>4.7174869866227334E-2</v>
      </c>
      <c r="P27" s="18">
        <v>8.3139689098612204E-2</v>
      </c>
      <c r="Q27" s="18">
        <v>6.3197014134173418E-2</v>
      </c>
      <c r="R27" s="18">
        <v>6.981701328821649E-2</v>
      </c>
      <c r="S27" s="18">
        <v>7.2525809916412401E-2</v>
      </c>
      <c r="T27" s="18"/>
      <c r="U27" s="18">
        <v>0.16841184787315217</v>
      </c>
      <c r="V27" s="18">
        <v>0.18434371713831252</v>
      </c>
      <c r="W27" s="18">
        <v>0.18017108399910903</v>
      </c>
      <c r="X27" s="18">
        <v>0.17808764539413019</v>
      </c>
      <c r="Y27" s="18">
        <v>0.18345735763631213</v>
      </c>
      <c r="Z27" s="18"/>
      <c r="AA27" s="18">
        <v>7.6744579496612356E-2</v>
      </c>
      <c r="AB27" s="18">
        <v>0.10540512045529099</v>
      </c>
      <c r="AC27" s="18">
        <v>8.8756860609892171E-2</v>
      </c>
      <c r="AD27" s="18">
        <v>9.493387868205011E-2</v>
      </c>
      <c r="AE27" s="18">
        <v>9.6420538335003608E-2</v>
      </c>
    </row>
    <row r="28" spans="1:31" x14ac:dyDescent="0.25">
      <c r="B28" t="s">
        <v>28</v>
      </c>
      <c r="D28" s="18">
        <v>0.17276896287525204</v>
      </c>
      <c r="E28" s="18">
        <v>0.64680248544442354</v>
      </c>
      <c r="F28" s="18">
        <v>0.80250759004214267</v>
      </c>
      <c r="G28" s="18">
        <v>0.18071722606811072</v>
      </c>
      <c r="H28" s="18">
        <v>0.65853818092843752</v>
      </c>
      <c r="I28" s="18">
        <v>0.81362295230910675</v>
      </c>
      <c r="N28" t="s">
        <v>54</v>
      </c>
      <c r="O28" s="18">
        <v>0.2533788823464595</v>
      </c>
      <c r="P28" s="18">
        <v>0.17870016235779285</v>
      </c>
      <c r="Q28" s="18">
        <v>0.15987645205265943</v>
      </c>
      <c r="R28" s="18">
        <v>0.20567665110401809</v>
      </c>
      <c r="S28" s="18">
        <v>0.16541571674256636</v>
      </c>
      <c r="T28" s="18"/>
      <c r="U28" s="18">
        <v>9.2196457109184077E-3</v>
      </c>
      <c r="V28" s="18">
        <v>1.4455370701712291E-2</v>
      </c>
      <c r="W28" s="18">
        <v>1.588072689571382E-2</v>
      </c>
      <c r="X28" s="18">
        <v>1.2780920486176101E-2</v>
      </c>
      <c r="Y28" s="18">
        <v>1.5153577341253402E-2</v>
      </c>
      <c r="Z28" s="18"/>
      <c r="AA28" s="18">
        <v>0.19382842299339778</v>
      </c>
      <c r="AB28" s="18">
        <v>0.14256542340376707</v>
      </c>
      <c r="AC28" s="18">
        <v>0.12841214006949059</v>
      </c>
      <c r="AD28" s="18">
        <v>0.16092826452182782</v>
      </c>
      <c r="AE28" s="18">
        <v>0.13304915297968842</v>
      </c>
    </row>
    <row r="29" spans="1:31" x14ac:dyDescent="0.25">
      <c r="B29" t="s">
        <v>55</v>
      </c>
      <c r="D29" s="18">
        <v>0.88865783565492928</v>
      </c>
      <c r="E29" s="18">
        <v>0.95422600198107144</v>
      </c>
      <c r="F29" s="18">
        <v>0.95255248803076675</v>
      </c>
      <c r="G29" s="18">
        <v>0.88374777863623544</v>
      </c>
      <c r="H29" s="18">
        <v>0.95054900561687938</v>
      </c>
      <c r="I29" s="18">
        <v>0.94052782122795109</v>
      </c>
      <c r="N29" t="s">
        <v>28</v>
      </c>
      <c r="O29" s="18">
        <v>0.27802555935551893</v>
      </c>
      <c r="P29" s="18">
        <v>0.10536439482375176</v>
      </c>
      <c r="Q29" s="18">
        <v>8.1173816183816083E-2</v>
      </c>
      <c r="R29" s="18">
        <v>0.14928565478726183</v>
      </c>
      <c r="S29" s="18">
        <v>8.7152674727610027E-2</v>
      </c>
      <c r="T29" s="18"/>
      <c r="U29" s="18">
        <v>8.3071211181826324E-2</v>
      </c>
      <c r="V29" s="18">
        <v>6.7389622399041713E-2</v>
      </c>
      <c r="W29" s="18">
        <v>6.0972171440414884E-2</v>
      </c>
      <c r="X29" s="18">
        <v>7.2311242035911563E-2</v>
      </c>
      <c r="Y29" s="18">
        <v>6.4139158727225337E-2</v>
      </c>
      <c r="Z29" s="18"/>
      <c r="AA29" s="18">
        <v>0.23047617663873923</v>
      </c>
      <c r="AB29" s="18">
        <v>9.7009740319523932E-2</v>
      </c>
      <c r="AC29" s="18">
        <v>7.6759581996747525E-2</v>
      </c>
      <c r="AD29" s="18">
        <v>0.13142895693447951</v>
      </c>
      <c r="AE29" s="18">
        <v>8.2195548228531617E-2</v>
      </c>
    </row>
    <row r="30" spans="1:31" x14ac:dyDescent="0.25">
      <c r="B30" s="25" t="s">
        <v>68</v>
      </c>
      <c r="C30" s="26">
        <v>-4.5189639516882041E-2</v>
      </c>
      <c r="N30" t="s">
        <v>55</v>
      </c>
      <c r="O30" s="18">
        <v>0.12291471642714305</v>
      </c>
      <c r="P30" s="18">
        <v>0.20372711050752898</v>
      </c>
      <c r="Q30" s="18">
        <v>0.27686608293878195</v>
      </c>
      <c r="R30" s="18">
        <v>0.17899555616646376</v>
      </c>
      <c r="S30" s="18">
        <v>0.24595441152876643</v>
      </c>
      <c r="T30" s="18"/>
      <c r="U30" s="18">
        <v>4.5988482978382622E-2</v>
      </c>
      <c r="V30" s="18">
        <v>3.8707362256945661E-2</v>
      </c>
      <c r="W30" s="18">
        <v>4.0210330667590333E-2</v>
      </c>
      <c r="X30" s="18">
        <v>4.4899687635145971E-2</v>
      </c>
      <c r="Y30" s="18">
        <v>3.5863787488137545E-2</v>
      </c>
      <c r="Z30" s="18"/>
      <c r="AA30" s="18">
        <v>0.10415240130321171</v>
      </c>
      <c r="AB30" s="18">
        <v>0.16742187692800728</v>
      </c>
      <c r="AC30" s="18">
        <v>0.22515475321731679</v>
      </c>
      <c r="AD30" s="18">
        <v>0.14788769418893719</v>
      </c>
      <c r="AE30" s="18">
        <v>0.20070075278221453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8.1632653061224428E-2</v>
      </c>
      <c r="E32" s="18">
        <v>0.45884161850353011</v>
      </c>
      <c r="F32" s="18">
        <v>0.5118535042985014</v>
      </c>
      <c r="G32" s="18">
        <v>9.0456578970203524E-2</v>
      </c>
      <c r="H32" s="18">
        <v>0.47682269060098142</v>
      </c>
      <c r="I32" s="18">
        <v>0.539327598823091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0.80361438815637287</v>
      </c>
      <c r="F33" s="18">
        <v>0.84731776977523898</v>
      </c>
      <c r="G33" s="18">
        <v>0.45837187789084183</v>
      </c>
      <c r="H33" s="18">
        <v>0.74297283659910862</v>
      </c>
      <c r="I33" s="18">
        <v>0.77251618871415351</v>
      </c>
      <c r="N33" t="s">
        <v>57</v>
      </c>
      <c r="O33" s="11">
        <v>23348.839135108428</v>
      </c>
      <c r="P33" s="11">
        <v>11928.997763901869</v>
      </c>
      <c r="Q33" s="11">
        <v>13038.000181670111</v>
      </c>
      <c r="R33" s="11">
        <v>13613.042830354585</v>
      </c>
      <c r="S33" s="11">
        <v>12595.633049007251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89128234.204799995</v>
      </c>
      <c r="D38" s="19">
        <v>90947177.75999999</v>
      </c>
      <c r="E38" s="30">
        <v>104253684.23999999</v>
      </c>
      <c r="F38" s="19">
        <v>117773544.23999999</v>
      </c>
      <c r="G38" s="30">
        <v>72494127.200000003</v>
      </c>
      <c r="H38" s="19">
        <v>79323455.400000006</v>
      </c>
      <c r="I38" s="30">
        <v>89610305.400000006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E38"/>
  <sheetViews>
    <sheetView topLeftCell="Q8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" bestFit="1" customWidth="1"/>
    <col min="4" max="4" width="11.140625" customWidth="1"/>
    <col min="5" max="5" width="12.28515625" customWidth="1"/>
    <col min="6" max="6" width="10.42578125" customWidth="1"/>
    <col min="7" max="7" width="9.42578125" customWidth="1"/>
    <col min="8" max="8" width="12.5703125" bestFit="1" customWidth="1"/>
    <col min="9" max="9" width="9" bestFit="1" customWidth="1"/>
    <col min="10" max="10" width="10.85546875" customWidth="1"/>
    <col min="11" max="11" width="10.5703125" bestFit="1" customWidth="1"/>
    <col min="12" max="12" width="4" customWidth="1"/>
    <col min="13" max="13" width="15.85546875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4" width="13.7109375" bestFit="1" customWidth="1"/>
    <col min="25" max="25" width="15.2851562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90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763079</v>
      </c>
      <c r="D4" s="6">
        <v>883712</v>
      </c>
      <c r="E4" s="6">
        <v>1274197</v>
      </c>
      <c r="F4" s="6">
        <v>1819041</v>
      </c>
      <c r="G4" s="6">
        <v>767360</v>
      </c>
      <c r="H4" s="6">
        <v>702698</v>
      </c>
      <c r="I4" s="6">
        <v>698288</v>
      </c>
      <c r="J4" s="6">
        <v>3477961</v>
      </c>
      <c r="K4" s="6">
        <v>8991555</v>
      </c>
      <c r="M4" t="s">
        <v>13</v>
      </c>
    </row>
    <row r="5" spans="1:31" x14ac:dyDescent="0.25">
      <c r="B5" t="s">
        <v>15</v>
      </c>
      <c r="C5" s="27">
        <v>6.99</v>
      </c>
      <c r="D5" s="7">
        <v>6.99</v>
      </c>
      <c r="E5" s="7">
        <v>6.99</v>
      </c>
      <c r="F5" s="7">
        <v>6.99</v>
      </c>
      <c r="G5" s="7">
        <v>6.07</v>
      </c>
      <c r="H5" s="7">
        <v>3.85</v>
      </c>
      <c r="I5" s="7">
        <v>2.76</v>
      </c>
      <c r="J5" s="6"/>
      <c r="K5" s="6"/>
      <c r="N5" t="s">
        <v>16</v>
      </c>
      <c r="O5" s="8">
        <v>1794060.5780221419</v>
      </c>
      <c r="P5" s="8">
        <v>10043369.023089629</v>
      </c>
      <c r="Q5" s="8">
        <v>23194427.939490508</v>
      </c>
      <c r="R5" s="8">
        <v>55762270.317548744</v>
      </c>
      <c r="S5" s="8">
        <v>175996371.82268086</v>
      </c>
      <c r="T5" s="8"/>
      <c r="U5" s="8">
        <v>1398049.2250111699</v>
      </c>
      <c r="V5" s="8">
        <v>2462905.4199298089</v>
      </c>
      <c r="W5" s="8">
        <v>4448665.6402005451</v>
      </c>
      <c r="X5" s="8">
        <v>19231971.326260336</v>
      </c>
      <c r="Y5" s="8">
        <v>34194211.65815115</v>
      </c>
      <c r="Z5" s="8"/>
      <c r="AA5" s="8">
        <v>3192109.8030333119</v>
      </c>
      <c r="AB5" s="8">
        <v>12506274.443019437</v>
      </c>
      <c r="AC5" s="8">
        <v>27643093.579691052</v>
      </c>
      <c r="AD5" s="8">
        <v>74994241.64380908</v>
      </c>
      <c r="AE5" s="8">
        <v>210190583.48083201</v>
      </c>
    </row>
    <row r="6" spans="1:31" x14ac:dyDescent="0.25">
      <c r="B6" t="s">
        <v>17</v>
      </c>
      <c r="C6" s="23">
        <v>4502</v>
      </c>
      <c r="D6" s="6">
        <v>5214</v>
      </c>
      <c r="E6" s="6">
        <v>7518</v>
      </c>
      <c r="F6" s="6">
        <v>10732</v>
      </c>
      <c r="G6" s="6">
        <v>3579</v>
      </c>
      <c r="H6" s="6">
        <v>1713</v>
      </c>
      <c r="I6" s="6">
        <v>1652</v>
      </c>
      <c r="J6" s="6">
        <v>39377</v>
      </c>
      <c r="K6" s="6">
        <v>76211</v>
      </c>
      <c r="N6" t="s">
        <v>18</v>
      </c>
      <c r="O6" s="8">
        <v>6005104.232503185</v>
      </c>
      <c r="P6" s="8">
        <v>26435807.39828831</v>
      </c>
      <c r="Q6" s="8">
        <v>41509943.781673938</v>
      </c>
      <c r="R6" s="8">
        <v>169219064.41433269</v>
      </c>
      <c r="S6" s="8">
        <v>331008503.56946075</v>
      </c>
      <c r="T6" s="8"/>
      <c r="U6" s="8">
        <v>4903325.2721427865</v>
      </c>
      <c r="V6" s="8">
        <v>8688400.3698415887</v>
      </c>
      <c r="W6" s="8">
        <v>15582255.049567245</v>
      </c>
      <c r="X6" s="8">
        <v>67668419.319066167</v>
      </c>
      <c r="Y6" s="8">
        <v>120262822.75040971</v>
      </c>
      <c r="Z6" s="8"/>
      <c r="AA6" s="8">
        <v>10908429.504645972</v>
      </c>
      <c r="AB6" s="8">
        <v>35124207.7681299</v>
      </c>
      <c r="AC6" s="8">
        <v>57092198.831241183</v>
      </c>
      <c r="AD6" s="8">
        <v>236887483.73339885</v>
      </c>
      <c r="AE6" s="8">
        <v>451271326.31987047</v>
      </c>
    </row>
    <row r="7" spans="1:31" x14ac:dyDescent="0.25">
      <c r="B7" t="s">
        <v>19</v>
      </c>
      <c r="C7" s="28">
        <v>19736.967790912047</v>
      </c>
      <c r="D7" s="9">
        <v>22857.047500271121</v>
      </c>
      <c r="E7" s="9">
        <v>32957.022014965834</v>
      </c>
      <c r="F7" s="9">
        <v>47049.239778765856</v>
      </c>
      <c r="G7" s="9">
        <v>16835.847382431235</v>
      </c>
      <c r="H7" s="9">
        <v>11184.081632653062</v>
      </c>
      <c r="I7" s="9">
        <v>10483.371783496008</v>
      </c>
      <c r="J7" s="9">
        <v>145369.14795920771</v>
      </c>
      <c r="K7" s="9">
        <v>302643.23996948823</v>
      </c>
      <c r="N7" t="s">
        <v>20</v>
      </c>
      <c r="O7" s="8">
        <v>16710990.875812296</v>
      </c>
      <c r="P7" s="8">
        <v>11296251.379086159</v>
      </c>
      <c r="Q7" s="8">
        <v>-2579892.8125865906</v>
      </c>
      <c r="R7" s="8">
        <v>150952339.10452878</v>
      </c>
      <c r="S7" s="8">
        <v>22350208.255078316</v>
      </c>
      <c r="T7" s="8"/>
      <c r="U7" s="8">
        <v>19796263.991787087</v>
      </c>
      <c r="V7" s="8">
        <v>35077815.545850359</v>
      </c>
      <c r="W7" s="8">
        <v>62910462.438366435</v>
      </c>
      <c r="X7" s="8">
        <v>273198777.92631978</v>
      </c>
      <c r="Y7" s="8">
        <v>485539082.93899822</v>
      </c>
      <c r="Z7" s="8"/>
      <c r="AA7" s="8">
        <v>36507254.867599383</v>
      </c>
      <c r="AB7" s="8">
        <v>46374066.924936518</v>
      </c>
      <c r="AC7" s="8">
        <v>60330569.625779845</v>
      </c>
      <c r="AD7" s="8">
        <v>424151117.03084856</v>
      </c>
      <c r="AE7" s="8">
        <v>507889291.19407654</v>
      </c>
    </row>
    <row r="8" spans="1:31" x14ac:dyDescent="0.25">
      <c r="B8" t="s">
        <v>21</v>
      </c>
      <c r="C8" s="23">
        <v>24728</v>
      </c>
      <c r="D8" s="6">
        <v>28637</v>
      </c>
      <c r="E8" s="6">
        <v>41291</v>
      </c>
      <c r="F8" s="6">
        <v>58947</v>
      </c>
      <c r="G8" s="6">
        <v>17622</v>
      </c>
      <c r="H8" s="6">
        <v>5717</v>
      </c>
      <c r="I8" s="6">
        <v>4116</v>
      </c>
      <c r="J8" s="6">
        <v>253412</v>
      </c>
      <c r="K8" s="6">
        <v>460011</v>
      </c>
      <c r="N8" t="s">
        <v>22</v>
      </c>
      <c r="O8" s="8">
        <v>5373454.7807114199</v>
      </c>
      <c r="P8" s="8">
        <v>17173445.395210933</v>
      </c>
      <c r="Q8" s="8">
        <v>5858698.3847621307</v>
      </c>
      <c r="R8" s="8">
        <v>133566822.97188118</v>
      </c>
      <c r="S8" s="8">
        <v>105764876.7763719</v>
      </c>
      <c r="T8" s="8"/>
      <c r="U8" s="8">
        <v>9262550.1473527551</v>
      </c>
      <c r="V8" s="8">
        <v>16439615.118506771</v>
      </c>
      <c r="W8" s="8">
        <v>29490989.369671971</v>
      </c>
      <c r="X8" s="8">
        <v>127859255.76327655</v>
      </c>
      <c r="Y8" s="8">
        <v>227676223.06828815</v>
      </c>
      <c r="Z8" s="8"/>
      <c r="AA8" s="8">
        <v>14636004.928064175</v>
      </c>
      <c r="AB8" s="8">
        <v>33613060.513717704</v>
      </c>
      <c r="AC8" s="8">
        <v>35349687.754434101</v>
      </c>
      <c r="AD8" s="8">
        <v>261426078.73515773</v>
      </c>
      <c r="AE8" s="8">
        <v>333441099.84466004</v>
      </c>
    </row>
    <row r="9" spans="1:31" x14ac:dyDescent="0.25">
      <c r="B9" t="s">
        <v>23</v>
      </c>
      <c r="C9" s="23">
        <v>79566</v>
      </c>
      <c r="D9" s="6">
        <v>91786</v>
      </c>
      <c r="E9" s="6">
        <v>132549</v>
      </c>
      <c r="F9" s="6">
        <v>189271</v>
      </c>
      <c r="G9" s="6">
        <v>54848</v>
      </c>
      <c r="H9" s="6">
        <v>35885</v>
      </c>
      <c r="I9" s="6">
        <v>29681</v>
      </c>
      <c r="J9" s="6">
        <v>696680</v>
      </c>
      <c r="K9" s="6">
        <v>1315468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104294</v>
      </c>
      <c r="D10" s="6">
        <v>120423</v>
      </c>
      <c r="E10" s="6">
        <v>173840</v>
      </c>
      <c r="F10" s="6">
        <v>248218</v>
      </c>
      <c r="G10" s="6">
        <v>72470</v>
      </c>
      <c r="H10" s="6">
        <v>41602</v>
      </c>
      <c r="I10" s="6">
        <v>33797</v>
      </c>
      <c r="J10" s="6">
        <v>950092</v>
      </c>
      <c r="K10" s="6">
        <v>1775479</v>
      </c>
      <c r="N10" t="s">
        <v>26</v>
      </c>
      <c r="O10" s="8">
        <v>20927772.816551197</v>
      </c>
      <c r="P10" s="8">
        <v>27585473.758416634</v>
      </c>
      <c r="Q10" s="8">
        <v>34629232.091393486</v>
      </c>
      <c r="R10" s="8">
        <v>245469276.9691231</v>
      </c>
      <c r="S10" s="8">
        <v>311532483.56138861</v>
      </c>
      <c r="T10" s="8"/>
      <c r="U10" s="20">
        <v>16958206.215065699</v>
      </c>
      <c r="V10" s="20">
        <v>30290564.218618553</v>
      </c>
      <c r="W10" s="20">
        <v>54819977.432614207</v>
      </c>
      <c r="X10" s="20">
        <v>235032459.0681074</v>
      </c>
      <c r="Y10" s="20">
        <v>421526114.88041389</v>
      </c>
      <c r="Z10" s="20">
        <v>0</v>
      </c>
      <c r="AA10" s="20">
        <v>37885979.031616896</v>
      </c>
      <c r="AB10" s="20">
        <v>57876037.977035187</v>
      </c>
      <c r="AC10" s="20">
        <v>89449209.524007693</v>
      </c>
      <c r="AD10" s="20">
        <v>480501736.03723049</v>
      </c>
      <c r="AE10" s="20">
        <v>733058598.4418025</v>
      </c>
    </row>
    <row r="11" spans="1:31" x14ac:dyDescent="0.25">
      <c r="B11" t="s">
        <v>62</v>
      </c>
      <c r="C11" s="28">
        <v>136.67523283958803</v>
      </c>
      <c r="D11" s="6">
        <v>136.26950861819236</v>
      </c>
      <c r="E11" s="6">
        <v>136.43102283241919</v>
      </c>
      <c r="F11" s="6">
        <v>136.45541799222778</v>
      </c>
      <c r="G11" s="6">
        <v>94.440679733110926</v>
      </c>
      <c r="H11" s="6">
        <v>59.203242360160409</v>
      </c>
      <c r="I11" s="6">
        <v>48.399800655317001</v>
      </c>
      <c r="N11" t="s">
        <v>27</v>
      </c>
      <c r="O11" s="8">
        <v>19149926.510138646</v>
      </c>
      <c r="P11" s="8">
        <v>28660010.963240549</v>
      </c>
      <c r="Q11" s="8">
        <v>42553731.972688615</v>
      </c>
      <c r="R11" s="8">
        <v>240407545.59029031</v>
      </c>
      <c r="S11" s="8">
        <v>355394979.11153424</v>
      </c>
      <c r="T11" s="8"/>
      <c r="U11" s="20">
        <v>11186858.480105437</v>
      </c>
      <c r="V11" s="20">
        <v>20176224.685567975</v>
      </c>
      <c r="W11" s="20">
        <v>36833439.086060539</v>
      </c>
      <c r="X11" s="20">
        <v>155989448.66726208</v>
      </c>
      <c r="Y11" s="20">
        <v>282181959.15567505</v>
      </c>
      <c r="Z11" s="20">
        <v>0</v>
      </c>
      <c r="AA11" s="20">
        <v>30336784.990244083</v>
      </c>
      <c r="AB11" s="20">
        <v>48836235.648808524</v>
      </c>
      <c r="AC11" s="20">
        <v>79387171.058749154</v>
      </c>
      <c r="AD11" s="20">
        <v>396396994.25755239</v>
      </c>
      <c r="AE11" s="20">
        <v>637576938.26720929</v>
      </c>
    </row>
    <row r="12" spans="1:31" x14ac:dyDescent="0.25">
      <c r="B12" t="s">
        <v>63</v>
      </c>
      <c r="C12" s="23">
        <v>590</v>
      </c>
      <c r="D12">
        <v>590</v>
      </c>
      <c r="E12">
        <v>590</v>
      </c>
      <c r="F12">
        <v>590</v>
      </c>
      <c r="G12" s="9">
        <v>466.46</v>
      </c>
      <c r="H12" s="30">
        <v>243.73</v>
      </c>
      <c r="I12" s="30">
        <v>236.63</v>
      </c>
      <c r="N12" t="s">
        <v>30</v>
      </c>
      <c r="O12" s="8">
        <v>10816679.297294514</v>
      </c>
      <c r="P12" s="8">
        <v>8600749.1331701428</v>
      </c>
      <c r="Q12" s="8">
        <v>11358897.012529047</v>
      </c>
      <c r="R12" s="8">
        <v>87844565.897690326</v>
      </c>
      <c r="S12" s="8">
        <v>97165573.096957833</v>
      </c>
      <c r="T12" s="8"/>
      <c r="U12" s="20">
        <v>1185845.9106693871</v>
      </c>
      <c r="V12" s="20">
        <v>1457310.0736730127</v>
      </c>
      <c r="W12" s="20">
        <v>1830780.4646628392</v>
      </c>
      <c r="X12" s="20">
        <v>13292581.297418181</v>
      </c>
      <c r="Y12" s="20">
        <v>16500763.00230892</v>
      </c>
      <c r="Z12" s="20">
        <v>0</v>
      </c>
      <c r="AA12" s="20">
        <v>12002525.207963901</v>
      </c>
      <c r="AB12" s="20">
        <v>10058059.206843156</v>
      </c>
      <c r="AC12" s="20">
        <v>13189677.477191886</v>
      </c>
      <c r="AD12" s="20">
        <v>101137147.1951085</v>
      </c>
      <c r="AE12" s="20">
        <v>113666336.09926675</v>
      </c>
    </row>
    <row r="13" spans="1:31" x14ac:dyDescent="0.25">
      <c r="A13" t="s">
        <v>28</v>
      </c>
      <c r="B13" t="s">
        <v>29</v>
      </c>
      <c r="C13" s="23">
        <v>17370</v>
      </c>
      <c r="D13" s="6">
        <v>18414.663109675883</v>
      </c>
      <c r="E13" s="6">
        <v>21309.520468825762</v>
      </c>
      <c r="F13" s="6">
        <v>24659.460773556162</v>
      </c>
      <c r="G13" s="6">
        <v>16911.425304804383</v>
      </c>
      <c r="H13" s="6">
        <v>11531.825607375646</v>
      </c>
      <c r="I13" s="6">
        <v>12037.42936250001</v>
      </c>
      <c r="J13" s="6">
        <v>72592.939619503988</v>
      </c>
      <c r="K13" s="6">
        <v>116019.58817837879</v>
      </c>
      <c r="N13" t="s">
        <v>58</v>
      </c>
      <c r="O13" s="8">
        <v>3186691.0395128978</v>
      </c>
      <c r="P13" s="8">
        <v>11769637.028925115</v>
      </c>
      <c r="Q13" s="8">
        <v>25521197.579852078</v>
      </c>
      <c r="R13" s="8">
        <v>71471147.802005053</v>
      </c>
      <c r="S13" s="8">
        <v>184992031.14932922</v>
      </c>
      <c r="T13" s="8"/>
      <c r="U13" s="20">
        <v>1892837.778281851</v>
      </c>
      <c r="V13" s="20">
        <v>3311736.4556179564</v>
      </c>
      <c r="W13" s="20">
        <v>5944321.0402197586</v>
      </c>
      <c r="X13" s="20">
        <v>26031670.415768333</v>
      </c>
      <c r="Y13" s="20">
        <v>45800734.922620982</v>
      </c>
      <c r="Z13" s="20">
        <v>0</v>
      </c>
      <c r="AA13" s="20">
        <v>5079528.8177947486</v>
      </c>
      <c r="AB13" s="20">
        <v>15081373.484543072</v>
      </c>
      <c r="AC13" s="20">
        <v>31465518.620071836</v>
      </c>
      <c r="AD13" s="20">
        <v>97502818.217773393</v>
      </c>
      <c r="AE13" s="20">
        <v>230792766.0719502</v>
      </c>
    </row>
    <row r="14" spans="1:31" x14ac:dyDescent="0.25">
      <c r="B14" t="s">
        <v>31</v>
      </c>
      <c r="C14" s="28">
        <v>3510</v>
      </c>
      <c r="D14" s="6">
        <v>3721.0977268256966</v>
      </c>
      <c r="E14" s="6">
        <v>4306.0689030269668</v>
      </c>
      <c r="F14" s="6">
        <v>4982.9998454336273</v>
      </c>
      <c r="G14" s="6">
        <v>3016.8931256187302</v>
      </c>
      <c r="H14" s="6">
        <v>1374.557762164128</v>
      </c>
      <c r="I14" s="6">
        <v>722.24576175000061</v>
      </c>
      <c r="J14" s="6">
        <v>21602.769225254997</v>
      </c>
      <c r="K14" s="6">
        <v>36763.735092663977</v>
      </c>
      <c r="N14" t="s">
        <v>35</v>
      </c>
      <c r="O14" s="8">
        <v>3152399.1854978753</v>
      </c>
      <c r="P14" s="8">
        <v>13372492.533958649</v>
      </c>
      <c r="Q14" s="8">
        <v>28769196.728473932</v>
      </c>
      <c r="R14" s="8">
        <v>76124518.475831166</v>
      </c>
      <c r="S14" s="8">
        <v>209074337.34314817</v>
      </c>
      <c r="T14" s="8"/>
      <c r="U14" s="20">
        <v>1760339.1338021215</v>
      </c>
      <c r="V14" s="20">
        <v>3079914.9037246997</v>
      </c>
      <c r="W14" s="20">
        <v>5528218.5674043754</v>
      </c>
      <c r="X14" s="20">
        <v>24209453.486664552</v>
      </c>
      <c r="Y14" s="20">
        <v>42594683.478037514</v>
      </c>
      <c r="Z14" s="20">
        <v>0</v>
      </c>
      <c r="AA14" s="20">
        <v>4912738.3192999968</v>
      </c>
      <c r="AB14" s="20">
        <v>16452407.437683349</v>
      </c>
      <c r="AC14" s="20">
        <v>34297415.295878306</v>
      </c>
      <c r="AD14" s="20">
        <v>100333971.96249571</v>
      </c>
      <c r="AE14" s="20">
        <v>251669020.82118568</v>
      </c>
    </row>
    <row r="15" spans="1:31" x14ac:dyDescent="0.25">
      <c r="A15" t="s">
        <v>33</v>
      </c>
      <c r="B15" t="s">
        <v>34</v>
      </c>
      <c r="C15" s="28">
        <v>5255</v>
      </c>
      <c r="D15" s="20">
        <v>6209</v>
      </c>
      <c r="E15" s="20">
        <v>9226</v>
      </c>
      <c r="F15" s="20">
        <v>13256</v>
      </c>
      <c r="G15" s="20">
        <v>3104.5</v>
      </c>
      <c r="H15" s="20">
        <v>1473.2263636363639</v>
      </c>
      <c r="I15" s="20">
        <v>1303.8900000000006</v>
      </c>
      <c r="J15" s="20">
        <v>54286.368181818179</v>
      </c>
      <c r="K15" s="20">
        <v>98524.418181818182</v>
      </c>
      <c r="M15" t="s">
        <v>37</v>
      </c>
      <c r="O15" s="8">
        <v>342880943.16799164</v>
      </c>
      <c r="P15" s="8">
        <v>309644545.54058158</v>
      </c>
      <c r="Q15" s="8">
        <v>379415098.39535862</v>
      </c>
      <c r="R15" s="8">
        <v>3020778528.4133129</v>
      </c>
      <c r="S15" s="8">
        <v>3477045606.6117091</v>
      </c>
      <c r="T15" s="8"/>
      <c r="U15" s="10"/>
      <c r="V15" s="10"/>
      <c r="W15" s="10"/>
      <c r="X15" s="10"/>
      <c r="Y15" s="10"/>
      <c r="Z15" s="10"/>
      <c r="AA15" s="10">
        <v>342880943.16799164</v>
      </c>
      <c r="AB15" s="10">
        <v>309644545.54058158</v>
      </c>
      <c r="AC15" s="10">
        <v>379415098.39535862</v>
      </c>
      <c r="AD15" s="10">
        <v>3020778528.4133129</v>
      </c>
      <c r="AE15" s="10">
        <v>3477045606.6117091</v>
      </c>
    </row>
    <row r="16" spans="1:31" x14ac:dyDescent="0.25">
      <c r="B16" t="s">
        <v>36</v>
      </c>
      <c r="C16" s="28">
        <v>3036</v>
      </c>
      <c r="D16" s="20">
        <v>3941</v>
      </c>
      <c r="E16" s="20">
        <v>5635</v>
      </c>
      <c r="F16" s="20">
        <v>8013</v>
      </c>
      <c r="G16" s="20">
        <v>1035.6741143971401</v>
      </c>
      <c r="H16" s="20">
        <v>368.30659090909097</v>
      </c>
      <c r="I16" s="20">
        <v>388.88132159302063</v>
      </c>
      <c r="J16" s="20">
        <v>40860.096473468846</v>
      </c>
      <c r="K16" s="20">
        <v>64454.060437489446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5933</v>
      </c>
      <c r="D17" s="20">
        <v>6944.580784182227</v>
      </c>
      <c r="E17" s="20">
        <v>9010.1377637731439</v>
      </c>
      <c r="F17" s="20">
        <v>11778.989777414865</v>
      </c>
      <c r="G17" s="20">
        <v>3673.0646860699903</v>
      </c>
      <c r="H17" s="20">
        <v>1579.6538659919659</v>
      </c>
      <c r="I17" s="20">
        <v>1007.0756164793988</v>
      </c>
      <c r="J17" s="20">
        <v>56613.532262531095</v>
      </c>
      <c r="K17" s="20">
        <v>91739.257696364235</v>
      </c>
      <c r="M17" t="s">
        <v>40</v>
      </c>
      <c r="O17" s="8">
        <v>87117079.316044182</v>
      </c>
      <c r="P17" s="8">
        <v>154937236.61338612</v>
      </c>
      <c r="Q17" s="8">
        <v>210815432.67827716</v>
      </c>
      <c r="R17" s="8">
        <v>1230817551.5432315</v>
      </c>
      <c r="S17" s="8">
        <v>1793279364.68595</v>
      </c>
      <c r="T17" s="8"/>
      <c r="U17" s="8">
        <v>68344276.154218301</v>
      </c>
      <c r="V17" s="8">
        <v>120984486.79133072</v>
      </c>
      <c r="W17" s="8">
        <v>217389109.08876792</v>
      </c>
      <c r="X17" s="8">
        <v>942514037.27014339</v>
      </c>
      <c r="Y17" s="8">
        <v>1676276595.8549037</v>
      </c>
      <c r="Z17" s="8"/>
      <c r="AA17" s="8">
        <v>155461355.47026247</v>
      </c>
      <c r="AB17" s="8">
        <v>275921723.40471691</v>
      </c>
      <c r="AC17" s="8">
        <v>428204541.76704502</v>
      </c>
      <c r="AD17" s="8">
        <v>2173331588.8133745</v>
      </c>
      <c r="AE17" s="8">
        <v>3469555960.540853</v>
      </c>
    </row>
    <row r="18" spans="1:31" x14ac:dyDescent="0.25">
      <c r="A18" t="s">
        <v>41</v>
      </c>
      <c r="C18" s="28">
        <v>134465.96779091205</v>
      </c>
      <c r="D18" s="6">
        <v>155438.62828445336</v>
      </c>
      <c r="E18" s="6">
        <v>223325.15977873898</v>
      </c>
      <c r="F18" s="6">
        <v>317778.22955618071</v>
      </c>
      <c r="G18" s="6">
        <v>96557.912068501231</v>
      </c>
      <c r="H18" s="6">
        <v>56078.73549864503</v>
      </c>
      <c r="I18" s="6">
        <v>46939.447399975412</v>
      </c>
      <c r="J18" s="6">
        <v>1191451.6802217388</v>
      </c>
      <c r="K18" s="6">
        <v>2246072.4976658523</v>
      </c>
      <c r="N18" t="s">
        <v>42</v>
      </c>
      <c r="O18" s="13">
        <v>18316417</v>
      </c>
      <c r="P18" s="13">
        <v>23855090</v>
      </c>
      <c r="Q18" s="13">
        <v>28552470</v>
      </c>
      <c r="R18" s="13">
        <v>214124232</v>
      </c>
      <c r="S18" s="13">
        <v>264432268</v>
      </c>
      <c r="U18" s="13">
        <v>18467243</v>
      </c>
      <c r="V18" s="13">
        <v>26497065</v>
      </c>
      <c r="W18" s="13">
        <v>38297896</v>
      </c>
      <c r="X18" s="13">
        <v>226226364</v>
      </c>
      <c r="Y18" s="13">
        <v>326184777</v>
      </c>
      <c r="Z18" s="14"/>
      <c r="AA18" s="13">
        <v>18316417</v>
      </c>
      <c r="AB18" s="13">
        <v>23855090</v>
      </c>
      <c r="AC18" s="13">
        <v>28552470</v>
      </c>
      <c r="AD18" s="13">
        <v>214124232</v>
      </c>
      <c r="AE18" s="13">
        <v>264432268</v>
      </c>
    </row>
    <row r="19" spans="1:31" x14ac:dyDescent="0.25">
      <c r="N19" t="s">
        <v>43</v>
      </c>
      <c r="O19" s="15">
        <v>4.7562293059851273</v>
      </c>
      <c r="P19" s="15">
        <v>6.4949340628514136</v>
      </c>
      <c r="Q19" s="15">
        <v>7.3834394249701401</v>
      </c>
      <c r="R19" s="15">
        <v>5.7481469521078372</v>
      </c>
      <c r="S19" s="15">
        <v>6.7816207842151472</v>
      </c>
      <c r="T19" s="15"/>
      <c r="U19" s="15">
        <v>3.7008380814731416</v>
      </c>
      <c r="V19" s="15">
        <v>4.5659580331380374</v>
      </c>
      <c r="W19" s="15">
        <v>5.6762676750902425</v>
      </c>
      <c r="X19" s="15">
        <v>4.1662431407426208</v>
      </c>
      <c r="Y19" s="15">
        <v>5.1390399370320816</v>
      </c>
      <c r="Z19" s="15"/>
      <c r="AA19" s="15">
        <v>8.4875418303843198</v>
      </c>
      <c r="AB19" s="15">
        <v>11.566576500223512</v>
      </c>
      <c r="AC19" s="15">
        <v>14.997110294382413</v>
      </c>
      <c r="AD19" s="15">
        <v>10.149862855379089</v>
      </c>
      <c r="AE19" s="15">
        <v>13.120773749672839</v>
      </c>
    </row>
    <row r="20" spans="1:31" x14ac:dyDescent="0.25">
      <c r="M20" t="s">
        <v>44</v>
      </c>
      <c r="O20" s="8">
        <v>429998022.48403585</v>
      </c>
      <c r="P20" s="8">
        <v>464581782.15396774</v>
      </c>
      <c r="Q20" s="8">
        <v>590230531.07363582</v>
      </c>
      <c r="R20" s="8">
        <v>4251596079.9565444</v>
      </c>
      <c r="S20" s="8">
        <v>5270324971.2976589</v>
      </c>
      <c r="T20" s="8"/>
      <c r="U20" s="8">
        <v>68344276.154218301</v>
      </c>
      <c r="V20" s="8">
        <v>120984486.79133072</v>
      </c>
      <c r="W20" s="8">
        <v>217389109.08876792</v>
      </c>
      <c r="X20" s="8">
        <v>942514037.27014339</v>
      </c>
      <c r="Y20" s="8">
        <v>1676276595.8549037</v>
      </c>
      <c r="Z20" s="8"/>
      <c r="AA20" s="8">
        <v>498342298.63825411</v>
      </c>
      <c r="AB20" s="8">
        <v>585566268.94529843</v>
      </c>
      <c r="AC20" s="8">
        <v>807619640.16240358</v>
      </c>
      <c r="AD20" s="8">
        <v>5194110117.2266874</v>
      </c>
      <c r="AE20" s="8">
        <v>6946601567.1525621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23.476099200189417</v>
      </c>
      <c r="P21" s="15">
        <v>19.475163671734951</v>
      </c>
      <c r="Q21" s="15">
        <v>20.671785350746742</v>
      </c>
      <c r="R21" s="15">
        <v>19.855744677961269</v>
      </c>
      <c r="S21" s="15">
        <v>19.930718029078278</v>
      </c>
      <c r="T21" s="15"/>
      <c r="U21" s="15">
        <v>3.7008380814731416</v>
      </c>
      <c r="V21" s="15">
        <v>4.5659580331380374</v>
      </c>
      <c r="W21" s="15">
        <v>5.6762676750902425</v>
      </c>
      <c r="X21" s="15">
        <v>4.1662431407426208</v>
      </c>
      <c r="Y21" s="15">
        <v>5.1390399370320816</v>
      </c>
      <c r="Z21" s="15"/>
      <c r="AA21" s="15">
        <v>27.20741172458861</v>
      </c>
      <c r="AB21" s="15">
        <v>24.546806109107049</v>
      </c>
      <c r="AC21" s="15">
        <v>28.285456220159013</v>
      </c>
      <c r="AD21" s="15">
        <v>24.257460581232522</v>
      </c>
      <c r="AE21" s="15">
        <v>26.269870994535971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0.31357882623705408</v>
      </c>
      <c r="E23" s="18">
        <v>0.77214684756584195</v>
      </c>
      <c r="F23" s="18">
        <v>0.84606783451360412</v>
      </c>
      <c r="G23" s="18">
        <v>0.20501999111505997</v>
      </c>
      <c r="H23" s="18">
        <v>0.61950244335850735</v>
      </c>
      <c r="I23" s="18">
        <v>0.63305197689915593</v>
      </c>
      <c r="M23" t="s">
        <v>45</v>
      </c>
      <c r="N23" t="s">
        <v>47</v>
      </c>
    </row>
    <row r="24" spans="1:31" x14ac:dyDescent="0.25">
      <c r="B24" t="s">
        <v>19</v>
      </c>
      <c r="D24" s="18">
        <v>0.26342860414357827</v>
      </c>
      <c r="E24" s="18">
        <v>0.66064647383570174</v>
      </c>
      <c r="F24" s="18">
        <v>0.77718297186541707</v>
      </c>
      <c r="G24" s="18">
        <v>0.14698916465864847</v>
      </c>
      <c r="H24" s="18">
        <v>0.43334347245564186</v>
      </c>
      <c r="I24" s="18">
        <v>0.46884587873102213</v>
      </c>
      <c r="N24" t="s">
        <v>48</v>
      </c>
      <c r="O24" s="18">
        <v>2.0593672240934887E-2</v>
      </c>
      <c r="P24" s="18">
        <v>6.482217730622615E-2</v>
      </c>
      <c r="Q24" s="18">
        <v>0.11002243832351324</v>
      </c>
      <c r="R24" s="18">
        <v>4.5305065927628785E-2</v>
      </c>
      <c r="S24" s="18">
        <v>9.8142194288563855E-2</v>
      </c>
      <c r="T24" s="18"/>
      <c r="U24" s="18">
        <v>2.045598115424448E-2</v>
      </c>
      <c r="V24" s="18">
        <v>2.0357200210120583E-2</v>
      </c>
      <c r="W24" s="18">
        <v>2.0464068595009478E-2</v>
      </c>
      <c r="X24" s="18">
        <v>2.0404970712121148E-2</v>
      </c>
      <c r="Y24" s="18">
        <v>2.0398907759439335E-2</v>
      </c>
      <c r="Z24" s="18"/>
      <c r="AA24" s="18">
        <v>2.0533140170927666E-2</v>
      </c>
      <c r="AB24" s="18">
        <v>4.5325443349291727E-2</v>
      </c>
      <c r="AC24" s="18">
        <v>6.4555815932306596E-2</v>
      </c>
      <c r="AD24" s="18">
        <v>3.4506580601791861E-2</v>
      </c>
      <c r="AE24" s="18">
        <v>6.0581407497478833E-2</v>
      </c>
    </row>
    <row r="25" spans="1:31" x14ac:dyDescent="0.25">
      <c r="B25" t="s">
        <v>49</v>
      </c>
      <c r="D25" s="18">
        <v>0.38464224604532599</v>
      </c>
      <c r="E25" s="18">
        <v>0.86154367779903607</v>
      </c>
      <c r="F25" s="18">
        <v>0.93017456359102246</v>
      </c>
      <c r="G25" s="18">
        <v>0.28736654804270462</v>
      </c>
      <c r="H25" s="18">
        <v>0.80036316653280726</v>
      </c>
      <c r="I25" s="18">
        <v>0.85626986066976285</v>
      </c>
      <c r="N25" t="s">
        <v>50</v>
      </c>
      <c r="O25" s="18">
        <v>6.8931422858172386E-2</v>
      </c>
      <c r="P25" s="18">
        <v>0.17062268552170842</v>
      </c>
      <c r="Q25" s="18">
        <v>0.196901826656219</v>
      </c>
      <c r="R25" s="18">
        <v>0.13748509208546902</v>
      </c>
      <c r="S25" s="18">
        <v>0.18458278731570024</v>
      </c>
      <c r="T25" s="18"/>
      <c r="U25" s="18">
        <v>7.1744490512687165E-2</v>
      </c>
      <c r="V25" s="18">
        <v>7.1814168909332968E-2</v>
      </c>
      <c r="W25" s="18">
        <v>7.1679097057269964E-2</v>
      </c>
      <c r="X25" s="18">
        <v>7.1795662073169786E-2</v>
      </c>
      <c r="Y25" s="18">
        <v>7.1744020675224826E-2</v>
      </c>
      <c r="Z25" s="18"/>
      <c r="AA25" s="18">
        <v>7.0168110085291252E-2</v>
      </c>
      <c r="AB25" s="18">
        <v>0.12729772536470554</v>
      </c>
      <c r="AC25" s="18">
        <v>0.13332926968883227</v>
      </c>
      <c r="AD25" s="18">
        <v>0.10899739595775992</v>
      </c>
      <c r="AE25" s="18">
        <v>0.13006601751122177</v>
      </c>
    </row>
    <row r="26" spans="1:31" x14ac:dyDescent="0.25">
      <c r="B26" t="s">
        <v>51</v>
      </c>
      <c r="D26" s="18">
        <v>0.40243610136622143</v>
      </c>
      <c r="E26" s="18">
        <v>0.72926993036537435</v>
      </c>
      <c r="F26" s="18">
        <v>0.84318252664169369</v>
      </c>
      <c r="G26" s="18">
        <v>0.31066033230274237</v>
      </c>
      <c r="H26" s="18">
        <v>0.54899077495412618</v>
      </c>
      <c r="I26" s="18">
        <v>0.62696377849835361</v>
      </c>
      <c r="N26" t="s">
        <v>20</v>
      </c>
      <c r="O26" s="18">
        <v>0.19182221221154583</v>
      </c>
      <c r="P26" s="18">
        <v>7.2908563660997919E-2</v>
      </c>
      <c r="Q26" s="18">
        <v>-1.2237684783370359E-2</v>
      </c>
      <c r="R26" s="18">
        <v>0.12264396044341484</v>
      </c>
      <c r="S26" s="18">
        <v>1.2463316477738214E-2</v>
      </c>
      <c r="T26" s="18"/>
      <c r="U26" s="18">
        <v>0.28965503924742692</v>
      </c>
      <c r="V26" s="18">
        <v>0.28993647430476926</v>
      </c>
      <c r="W26" s="18">
        <v>0.28939104954277078</v>
      </c>
      <c r="X26" s="18">
        <v>0.28986176027425631</v>
      </c>
      <c r="Y26" s="18">
        <v>0.28965332102090974</v>
      </c>
      <c r="Z26" s="18"/>
      <c r="AA26" s="18">
        <v>0.23483170307609147</v>
      </c>
      <c r="AB26" s="18">
        <v>0.16806964798822993</v>
      </c>
      <c r="AC26" s="18">
        <v>0.14089194238066097</v>
      </c>
      <c r="AD26" s="18">
        <v>0.19516171357102136</v>
      </c>
      <c r="AE26" s="18">
        <v>0.14638452210319849</v>
      </c>
    </row>
    <row r="27" spans="1:31" x14ac:dyDescent="0.25">
      <c r="B27" t="s">
        <v>52</v>
      </c>
      <c r="D27" s="18">
        <v>0.39820466190013537</v>
      </c>
      <c r="E27" s="18">
        <v>0.76068798895536127</v>
      </c>
      <c r="F27" s="18">
        <v>0.86384146194071343</v>
      </c>
      <c r="G27" s="18">
        <v>0.30513740004218842</v>
      </c>
      <c r="H27" s="18">
        <v>0.60110840508562335</v>
      </c>
      <c r="I27" s="18">
        <v>0.67594492492377323</v>
      </c>
      <c r="N27" t="s">
        <v>53</v>
      </c>
      <c r="O27" s="18">
        <v>6.1680841723556284E-2</v>
      </c>
      <c r="P27" s="18">
        <v>0.11084130432804684</v>
      </c>
      <c r="Q27" s="18">
        <v>2.7790652279726685E-2</v>
      </c>
      <c r="R27" s="18">
        <v>0.10851878314898222</v>
      </c>
      <c r="S27" s="18">
        <v>5.8978471987767553E-2</v>
      </c>
      <c r="T27" s="18"/>
      <c r="U27" s="18">
        <v>0.13552781108474815</v>
      </c>
      <c r="V27" s="18">
        <v>0.13588200896253064</v>
      </c>
      <c r="W27" s="18">
        <v>0.13565992102037513</v>
      </c>
      <c r="X27" s="18">
        <v>0.13565766737395502</v>
      </c>
      <c r="Y27" s="18">
        <v>0.13582258657746929</v>
      </c>
      <c r="Z27" s="18"/>
      <c r="AA27" s="18">
        <v>9.4145615055207937E-2</v>
      </c>
      <c r="AB27" s="18">
        <v>0.12182100089457142</v>
      </c>
      <c r="AC27" s="18">
        <v>8.2553276078200261E-2</v>
      </c>
      <c r="AD27" s="18">
        <v>0.12028816959214896</v>
      </c>
      <c r="AE27" s="18">
        <v>9.6104834058558158E-2</v>
      </c>
    </row>
    <row r="28" spans="1:31" x14ac:dyDescent="0.25">
      <c r="B28" t="s">
        <v>28</v>
      </c>
      <c r="D28" s="18">
        <v>0.18924646781789634</v>
      </c>
      <c r="E28" s="18">
        <v>0.68078593419676181</v>
      </c>
      <c r="F28" s="18">
        <v>0.85505804050709344</v>
      </c>
      <c r="G28" s="18">
        <v>0.14048628899751275</v>
      </c>
      <c r="H28" s="18">
        <v>0.60838810194754189</v>
      </c>
      <c r="I28" s="18">
        <v>0.7942319767094016</v>
      </c>
      <c r="N28" t="s">
        <v>54</v>
      </c>
      <c r="O28" s="18">
        <v>0.46004411122755362</v>
      </c>
      <c r="P28" s="18">
        <v>0.36302109132103716</v>
      </c>
      <c r="Q28" s="18">
        <v>0.36611628989168965</v>
      </c>
      <c r="R28" s="18">
        <v>0.39475941982644647</v>
      </c>
      <c r="S28" s="18">
        <v>0.37190382926740434</v>
      </c>
      <c r="T28" s="18"/>
      <c r="U28" s="18">
        <v>0.41181304827432846</v>
      </c>
      <c r="V28" s="18">
        <v>0.41713438013941129</v>
      </c>
      <c r="W28" s="18">
        <v>0.42160997348422502</v>
      </c>
      <c r="X28" s="18">
        <v>0.41487117673908419</v>
      </c>
      <c r="Y28" s="18">
        <v>0.41980427083228272</v>
      </c>
      <c r="Z28" s="18"/>
      <c r="AA28" s="18">
        <v>0.43884066117583176</v>
      </c>
      <c r="AB28" s="18">
        <v>0.38674835858907747</v>
      </c>
      <c r="AC28" s="18">
        <v>0.39428909344592716</v>
      </c>
      <c r="AD28" s="18">
        <v>0.40348133474356951</v>
      </c>
      <c r="AE28" s="18">
        <v>0.39504638411866105</v>
      </c>
    </row>
    <row r="29" spans="1:31" x14ac:dyDescent="0.25">
      <c r="B29" t="s">
        <v>55</v>
      </c>
      <c r="D29" s="18">
        <v>0.73720524882082206</v>
      </c>
      <c r="E29" s="18">
        <v>0.93463946922642571</v>
      </c>
      <c r="F29" s="18">
        <v>0.95146869816635216</v>
      </c>
      <c r="G29" s="18">
        <v>0.65886886877564554</v>
      </c>
      <c r="H29" s="18">
        <v>0.87868689363995689</v>
      </c>
      <c r="I29" s="18">
        <v>0.87190997312482854</v>
      </c>
      <c r="N29" t="s">
        <v>28</v>
      </c>
      <c r="O29" s="18">
        <v>0.1241625566676043</v>
      </c>
      <c r="P29" s="18">
        <v>5.5511181954480938E-2</v>
      </c>
      <c r="Q29" s="18">
        <v>5.3880766072110668E-2</v>
      </c>
      <c r="R29" s="18">
        <v>7.1370907725152685E-2</v>
      </c>
      <c r="S29" s="18">
        <v>5.4183176927357357E-2</v>
      </c>
      <c r="T29" s="18"/>
      <c r="U29" s="18">
        <v>1.7351064015858994E-2</v>
      </c>
      <c r="V29" s="18">
        <v>1.2045429230827947E-2</v>
      </c>
      <c r="W29" s="18">
        <v>8.4216751811392009E-3</v>
      </c>
      <c r="X29" s="18">
        <v>1.4103324483015907E-2</v>
      </c>
      <c r="Y29" s="18">
        <v>9.8436994485945825E-3</v>
      </c>
      <c r="Z29" s="18"/>
      <c r="AA29" s="18">
        <v>7.7205844318395972E-2</v>
      </c>
      <c r="AB29" s="18">
        <v>3.6452581850868554E-2</v>
      </c>
      <c r="AC29" s="18">
        <v>3.0802282999528367E-2</v>
      </c>
      <c r="AD29" s="18">
        <v>4.6535534529422065E-2</v>
      </c>
      <c r="AE29" s="18">
        <v>3.2761061470686824E-2</v>
      </c>
    </row>
    <row r="30" spans="1:31" x14ac:dyDescent="0.25">
      <c r="B30" s="25" t="s">
        <v>68</v>
      </c>
      <c r="C30" s="26">
        <v>-4.2332521122112721E-2</v>
      </c>
      <c r="N30" t="s">
        <v>55</v>
      </c>
      <c r="O30" s="18">
        <v>7.2765183070632566E-2</v>
      </c>
      <c r="P30" s="18">
        <v>0.16227299590750258</v>
      </c>
      <c r="Q30" s="18">
        <v>0.257525711560111</v>
      </c>
      <c r="R30" s="18">
        <v>0.11991677084290589</v>
      </c>
      <c r="S30" s="18">
        <v>0.2197462237354684</v>
      </c>
      <c r="T30" s="18"/>
      <c r="U30" s="18">
        <v>5.3452565710705724E-2</v>
      </c>
      <c r="V30" s="18">
        <v>5.2830338243007341E-2</v>
      </c>
      <c r="W30" s="18">
        <v>5.2774215119210398E-2</v>
      </c>
      <c r="X30" s="18">
        <v>5.3305438344397597E-2</v>
      </c>
      <c r="Y30" s="18">
        <v>5.2733193686079406E-2</v>
      </c>
      <c r="Z30" s="18"/>
      <c r="AA30" s="18">
        <v>6.4274926118254014E-2</v>
      </c>
      <c r="AB30" s="18">
        <v>0.11428524196325511</v>
      </c>
      <c r="AC30" s="18">
        <v>0.15357831947454442</v>
      </c>
      <c r="AD30" s="18">
        <v>9.1029271004286455E-2</v>
      </c>
      <c r="AE30" s="18">
        <v>0.13905577324019502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8.1632653061224456E-2</v>
      </c>
      <c r="E32" s="18">
        <v>0.45884161850353011</v>
      </c>
      <c r="F32" s="18">
        <v>0.51185350429850129</v>
      </c>
      <c r="G32" s="18">
        <v>2.6400385445919234E-2</v>
      </c>
      <c r="H32" s="18">
        <v>0.33610675835488513</v>
      </c>
      <c r="I32" s="18">
        <v>0.30699888529073055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0.84031797489308868</v>
      </c>
      <c r="F33" s="18">
        <v>0.90163774894387438</v>
      </c>
      <c r="G33" s="18">
        <v>0.4092293054234063</v>
      </c>
      <c r="H33" s="18">
        <v>0.71965245221001639</v>
      </c>
      <c r="I33" s="18">
        <v>0.75187630827783059</v>
      </c>
      <c r="N33" t="s">
        <v>57</v>
      </c>
      <c r="O33" s="11">
        <v>7302.8667128804318</v>
      </c>
      <c r="P33" s="11">
        <v>2777.82789170975</v>
      </c>
      <c r="Q33" s="11">
        <v>2179.2688859944087</v>
      </c>
      <c r="R33" s="11">
        <v>3568.4167058837738</v>
      </c>
      <c r="S33" s="11">
        <v>2346.4625370617596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125471119.7334</v>
      </c>
      <c r="D38" s="19">
        <v>128031754.83</v>
      </c>
      <c r="E38" s="30">
        <v>166747079.09999999</v>
      </c>
      <c r="F38" s="19">
        <v>199581765.30000001</v>
      </c>
      <c r="G38" s="30">
        <v>111180651.19000001</v>
      </c>
      <c r="H38" s="19">
        <v>91842096.5</v>
      </c>
      <c r="I38" s="30">
        <v>78804817.199999988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38"/>
  <sheetViews>
    <sheetView topLeftCell="B13" workbookViewId="0">
      <selection activeCell="J23" sqref="J23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8" width="9.5703125" bestFit="1" customWidth="1"/>
    <col min="9" max="11" width="10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3" width="13.7109375" bestFit="1" customWidth="1"/>
    <col min="24" max="25" width="15.2851562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94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498066</v>
      </c>
      <c r="D4" s="6">
        <v>538153</v>
      </c>
      <c r="E4" s="6">
        <v>674084</v>
      </c>
      <c r="F4" s="6">
        <v>949676</v>
      </c>
      <c r="G4" s="6">
        <v>443051</v>
      </c>
      <c r="H4" s="6">
        <v>280241</v>
      </c>
      <c r="I4" s="6">
        <v>383148</v>
      </c>
      <c r="J4" s="6">
        <v>2521811</v>
      </c>
      <c r="K4" s="6">
        <v>4802272</v>
      </c>
      <c r="M4" t="s">
        <v>13</v>
      </c>
    </row>
    <row r="5" spans="1:31" x14ac:dyDescent="0.25">
      <c r="B5" t="s">
        <v>15</v>
      </c>
      <c r="C5" s="27">
        <v>5.34</v>
      </c>
      <c r="D5" s="7">
        <v>5.34</v>
      </c>
      <c r="E5" s="7">
        <v>5.34</v>
      </c>
      <c r="F5" s="7">
        <v>5.34</v>
      </c>
      <c r="G5" s="7">
        <v>4.4000000000000004</v>
      </c>
      <c r="H5" s="7">
        <v>2.2200000000000002</v>
      </c>
      <c r="I5" s="7">
        <v>2.21</v>
      </c>
      <c r="J5" s="6"/>
      <c r="K5" s="6"/>
      <c r="N5" t="s">
        <v>16</v>
      </c>
      <c r="O5" s="8">
        <v>2135129.7007539733</v>
      </c>
      <c r="P5" s="8">
        <v>8842614.2344318852</v>
      </c>
      <c r="Q5" s="8">
        <v>12765459.334087644</v>
      </c>
      <c r="R5" s="8">
        <v>54513930.409626395</v>
      </c>
      <c r="S5" s="8">
        <v>111135182.22211945</v>
      </c>
      <c r="T5" s="8"/>
      <c r="U5" s="8">
        <v>3633239.8404531064</v>
      </c>
      <c r="V5" s="8">
        <v>5897516.3762053652</v>
      </c>
      <c r="W5" s="8">
        <v>9587424.4782932177</v>
      </c>
      <c r="X5" s="8">
        <v>47679945.451742649</v>
      </c>
      <c r="Y5" s="8">
        <v>77516868.567204535</v>
      </c>
      <c r="Z5" s="8"/>
      <c r="AA5" s="8">
        <v>5768369.5412070798</v>
      </c>
      <c r="AB5" s="8">
        <v>14740130.610637251</v>
      </c>
      <c r="AC5" s="8">
        <v>22352883.812380861</v>
      </c>
      <c r="AD5" s="8">
        <v>102193875.86136904</v>
      </c>
      <c r="AE5" s="8">
        <v>188652050.78932399</v>
      </c>
    </row>
    <row r="6" spans="1:31" x14ac:dyDescent="0.25">
      <c r="B6" t="s">
        <v>17</v>
      </c>
      <c r="C6" s="23">
        <v>1693</v>
      </c>
      <c r="D6" s="6">
        <v>1830</v>
      </c>
      <c r="E6" s="6">
        <v>2292</v>
      </c>
      <c r="F6" s="6">
        <v>3229</v>
      </c>
      <c r="G6" s="6">
        <v>1360</v>
      </c>
      <c r="H6" s="6">
        <v>435</v>
      </c>
      <c r="I6" s="6">
        <v>583</v>
      </c>
      <c r="J6" s="6">
        <v>13698</v>
      </c>
      <c r="K6" s="6">
        <v>22600</v>
      </c>
      <c r="N6" t="s">
        <v>18</v>
      </c>
      <c r="O6" s="8">
        <v>2200422.0633819625</v>
      </c>
      <c r="P6" s="8">
        <v>4053991.4977306239</v>
      </c>
      <c r="Q6" s="8">
        <v>11742798.428492948</v>
      </c>
      <c r="R6" s="8">
        <v>40360100.87184909</v>
      </c>
      <c r="S6" s="8">
        <v>84108897.315177649</v>
      </c>
      <c r="T6" s="8"/>
      <c r="U6" s="8">
        <v>7857905.5275807474</v>
      </c>
      <c r="V6" s="8">
        <v>11952803.343228949</v>
      </c>
      <c r="W6" s="8">
        <v>21058478.330877863</v>
      </c>
      <c r="X6" s="8">
        <v>98145856.00747776</v>
      </c>
      <c r="Y6" s="8">
        <v>163352703.29491407</v>
      </c>
      <c r="Z6" s="8"/>
      <c r="AA6" s="8">
        <v>10058327.59096271</v>
      </c>
      <c r="AB6" s="8">
        <v>16006794.840959573</v>
      </c>
      <c r="AC6" s="8">
        <v>32801276.759370811</v>
      </c>
      <c r="AD6" s="8">
        <v>138505956.87932685</v>
      </c>
      <c r="AE6" s="8">
        <v>247461600.61009172</v>
      </c>
    </row>
    <row r="7" spans="1:31" x14ac:dyDescent="0.25">
      <c r="B7" t="s">
        <v>19</v>
      </c>
      <c r="C7" s="28">
        <v>9848.8214702450405</v>
      </c>
      <c r="D7" s="9">
        <v>10641.493582263711</v>
      </c>
      <c r="E7" s="9">
        <v>13329.498249708284</v>
      </c>
      <c r="F7" s="9">
        <v>18778.903150525086</v>
      </c>
      <c r="G7" s="9">
        <v>7942.0729297646849</v>
      </c>
      <c r="H7" s="9">
        <v>3747.2552541763966</v>
      </c>
      <c r="I7" s="9">
        <v>4905.0422130411353</v>
      </c>
      <c r="J7" s="9">
        <v>67579.54676656636</v>
      </c>
      <c r="K7" s="9">
        <v>118139.81470027054</v>
      </c>
      <c r="N7" t="s">
        <v>20</v>
      </c>
      <c r="O7" s="8">
        <v>4771093.6201717891</v>
      </c>
      <c r="P7" s="8">
        <v>-11016127.297759395</v>
      </c>
      <c r="Q7" s="8">
        <v>-20798841.381424174</v>
      </c>
      <c r="R7" s="8">
        <v>-23645111.697819769</v>
      </c>
      <c r="S7" s="8">
        <v>-153851196.59703088</v>
      </c>
      <c r="T7" s="8"/>
      <c r="U7" s="8">
        <v>22659066.291782573</v>
      </c>
      <c r="V7" s="8">
        <v>34467130.043040238</v>
      </c>
      <c r="W7" s="8">
        <v>60724266.919050343</v>
      </c>
      <c r="X7" s="8">
        <v>283013444.91490299</v>
      </c>
      <c r="Y7" s="8">
        <v>471044007.48132956</v>
      </c>
      <c r="Z7" s="8"/>
      <c r="AA7" s="8">
        <v>27430159.911954362</v>
      </c>
      <c r="AB7" s="8">
        <v>23451002.745280843</v>
      </c>
      <c r="AC7" s="8">
        <v>39925425.53762617</v>
      </c>
      <c r="AD7" s="8">
        <v>259368333.21708322</v>
      </c>
      <c r="AE7" s="8">
        <v>317192810.88429868</v>
      </c>
    </row>
    <row r="8" spans="1:31" x14ac:dyDescent="0.25">
      <c r="B8" t="s">
        <v>21</v>
      </c>
      <c r="C8" s="23">
        <v>11392</v>
      </c>
      <c r="D8" s="6">
        <v>12310</v>
      </c>
      <c r="E8" s="6">
        <v>15422</v>
      </c>
      <c r="F8" s="6">
        <v>21727</v>
      </c>
      <c r="G8" s="6">
        <v>8540</v>
      </c>
      <c r="H8" s="6">
        <v>2508</v>
      </c>
      <c r="I8" s="6">
        <v>2534</v>
      </c>
      <c r="J8" s="6">
        <v>94005</v>
      </c>
      <c r="K8" s="6">
        <v>161797</v>
      </c>
      <c r="N8" t="s">
        <v>22</v>
      </c>
      <c r="O8" s="8">
        <v>3612748.4133820031</v>
      </c>
      <c r="P8" s="8">
        <v>5854327.1928475592</v>
      </c>
      <c r="Q8" s="8">
        <v>5827507.4345956352</v>
      </c>
      <c r="R8" s="8">
        <v>61406109.114229783</v>
      </c>
      <c r="S8" s="8">
        <v>53707143.998089388</v>
      </c>
      <c r="T8" s="8"/>
      <c r="U8" s="8">
        <v>5910379.8150427658</v>
      </c>
      <c r="V8" s="8">
        <v>8840592.5148038678</v>
      </c>
      <c r="W8" s="8">
        <v>15382011.058259076</v>
      </c>
      <c r="X8" s="8">
        <v>73446043.238746837</v>
      </c>
      <c r="Y8" s="8">
        <v>119567845.67945473</v>
      </c>
      <c r="Z8" s="8"/>
      <c r="AA8" s="8">
        <v>9523128.2284247689</v>
      </c>
      <c r="AB8" s="8">
        <v>14694919.707651427</v>
      </c>
      <c r="AC8" s="8">
        <v>21209518.492854711</v>
      </c>
      <c r="AD8" s="8">
        <v>134852152.35297662</v>
      </c>
      <c r="AE8" s="8">
        <v>173274989.67754412</v>
      </c>
    </row>
    <row r="9" spans="1:31" x14ac:dyDescent="0.25">
      <c r="B9" t="s">
        <v>23</v>
      </c>
      <c r="C9" s="23">
        <v>31929</v>
      </c>
      <c r="D9" s="6">
        <v>35502</v>
      </c>
      <c r="E9" s="6">
        <v>43899</v>
      </c>
      <c r="F9" s="6">
        <v>61175</v>
      </c>
      <c r="G9" s="6">
        <v>24907</v>
      </c>
      <c r="H9" s="6">
        <v>11774</v>
      </c>
      <c r="I9" s="6">
        <v>12860</v>
      </c>
      <c r="J9" s="6">
        <v>227043</v>
      </c>
      <c r="K9" s="6">
        <v>410619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43321</v>
      </c>
      <c r="D10" s="6">
        <v>47812</v>
      </c>
      <c r="E10" s="6">
        <v>59321</v>
      </c>
      <c r="F10" s="6">
        <v>82902</v>
      </c>
      <c r="G10" s="6">
        <v>33447</v>
      </c>
      <c r="H10" s="6">
        <v>14282</v>
      </c>
      <c r="I10" s="6">
        <v>15394</v>
      </c>
      <c r="J10" s="6">
        <v>321048</v>
      </c>
      <c r="K10" s="6">
        <v>572416</v>
      </c>
      <c r="N10" t="s">
        <v>26</v>
      </c>
      <c r="O10" s="8">
        <v>11690222.956827465</v>
      </c>
      <c r="P10" s="8">
        <v>12894373.903834393</v>
      </c>
      <c r="Q10" s="8">
        <v>17567429.83535913</v>
      </c>
      <c r="R10" s="8">
        <v>124764340.89020222</v>
      </c>
      <c r="S10" s="8">
        <v>150056518.09836751</v>
      </c>
      <c r="T10" s="8"/>
      <c r="U10" s="20">
        <v>2488796.8209504844</v>
      </c>
      <c r="V10" s="20">
        <v>3719128.6171834706</v>
      </c>
      <c r="W10" s="20">
        <v>6024464.56196767</v>
      </c>
      <c r="X10" s="20">
        <v>30998935.898592837</v>
      </c>
      <c r="Y10" s="20">
        <v>48516286.664057061</v>
      </c>
      <c r="Z10" s="20">
        <v>0</v>
      </c>
      <c r="AA10" s="20">
        <v>14179019.777777949</v>
      </c>
      <c r="AB10" s="20">
        <v>16613502.521017864</v>
      </c>
      <c r="AC10" s="20">
        <v>23591894.397326801</v>
      </c>
      <c r="AD10" s="20">
        <v>155763276.78879505</v>
      </c>
      <c r="AE10" s="20">
        <v>198572804.76242459</v>
      </c>
    </row>
    <row r="11" spans="1:31" x14ac:dyDescent="0.25">
      <c r="B11" t="s">
        <v>62</v>
      </c>
      <c r="C11" s="28">
        <v>86.97843257720865</v>
      </c>
      <c r="D11" s="6">
        <v>88.844622254265971</v>
      </c>
      <c r="E11" s="6">
        <v>88.002385459378957</v>
      </c>
      <c r="F11" s="6">
        <v>87.295035359427843</v>
      </c>
      <c r="G11" s="6">
        <v>75.492437665189783</v>
      </c>
      <c r="H11" s="6">
        <v>50.963278035690713</v>
      </c>
      <c r="I11" s="6">
        <v>40.177685907273428</v>
      </c>
      <c r="N11" t="s">
        <v>27</v>
      </c>
      <c r="O11" s="8">
        <v>8727685.4597547557</v>
      </c>
      <c r="P11" s="8">
        <v>9649715.4232465811</v>
      </c>
      <c r="Q11" s="8">
        <v>14338579.104739659</v>
      </c>
      <c r="R11" s="8">
        <v>93138071.980506018</v>
      </c>
      <c r="S11" s="8">
        <v>118826837.54074378</v>
      </c>
      <c r="T11" s="8"/>
      <c r="U11" s="20">
        <v>2112062.2758179405</v>
      </c>
      <c r="V11" s="20">
        <v>3499525.1717613186</v>
      </c>
      <c r="W11" s="20">
        <v>6176494.7564015063</v>
      </c>
      <c r="X11" s="20">
        <v>27908724.20455629</v>
      </c>
      <c r="Y11" s="20">
        <v>48089319.962592706</v>
      </c>
      <c r="Z11" s="20">
        <v>0</v>
      </c>
      <c r="AA11" s="20">
        <v>10839747.735572696</v>
      </c>
      <c r="AB11" s="20">
        <v>13149240.5950079</v>
      </c>
      <c r="AC11" s="20">
        <v>20515073.861141164</v>
      </c>
      <c r="AD11" s="20">
        <v>121046796.1850623</v>
      </c>
      <c r="AE11" s="20">
        <v>166916157.50333649</v>
      </c>
    </row>
    <row r="12" spans="1:31" x14ac:dyDescent="0.25">
      <c r="B12" t="s">
        <v>63</v>
      </c>
      <c r="C12" s="23">
        <v>340</v>
      </c>
      <c r="D12">
        <v>340</v>
      </c>
      <c r="E12">
        <v>340</v>
      </c>
      <c r="F12">
        <v>340</v>
      </c>
      <c r="G12" s="9">
        <v>307.04000000000002</v>
      </c>
      <c r="H12" s="30">
        <v>155.09</v>
      </c>
      <c r="I12" s="30">
        <v>152.13</v>
      </c>
      <c r="N12" t="s">
        <v>30</v>
      </c>
      <c r="O12" s="8">
        <v>5289516.6190888919</v>
      </c>
      <c r="P12" s="8">
        <v>3513810.8836237034</v>
      </c>
      <c r="Q12" s="8">
        <v>4449038.8403284</v>
      </c>
      <c r="R12" s="8">
        <v>38492441.548634499</v>
      </c>
      <c r="S12" s="8">
        <v>38371842.305687562</v>
      </c>
      <c r="T12" s="8"/>
      <c r="U12" s="20">
        <v>1723925.5655941225</v>
      </c>
      <c r="V12" s="20">
        <v>2093500.7602825242</v>
      </c>
      <c r="W12" s="20">
        <v>2617995.9162074979</v>
      </c>
      <c r="X12" s="20">
        <v>19218261.305588532</v>
      </c>
      <c r="Y12" s="20">
        <v>23659278.562118657</v>
      </c>
      <c r="Z12" s="20">
        <v>0</v>
      </c>
      <c r="AA12" s="20">
        <v>7013442.1846830146</v>
      </c>
      <c r="AB12" s="20">
        <v>5607311.6439062273</v>
      </c>
      <c r="AC12" s="20">
        <v>7067034.756535898</v>
      </c>
      <c r="AD12" s="20">
        <v>57710702.854223035</v>
      </c>
      <c r="AE12" s="20">
        <v>62031120.867806219</v>
      </c>
    </row>
    <row r="13" spans="1:31" x14ac:dyDescent="0.25">
      <c r="A13" t="s">
        <v>28</v>
      </c>
      <c r="B13" t="s">
        <v>29</v>
      </c>
      <c r="C13" s="23">
        <v>10299</v>
      </c>
      <c r="D13" s="6">
        <v>10766.12505252908</v>
      </c>
      <c r="E13" s="6">
        <v>12028.745176113367</v>
      </c>
      <c r="F13" s="6">
        <v>13439.441749553265</v>
      </c>
      <c r="G13" s="6">
        <v>9887.2577013022164</v>
      </c>
      <c r="H13" s="6">
        <v>6509.4562709389793</v>
      </c>
      <c r="I13" s="6">
        <v>6560.4163942288451</v>
      </c>
      <c r="J13" s="6">
        <v>41509.909473890919</v>
      </c>
      <c r="K13" s="6">
        <v>64197.907033481461</v>
      </c>
      <c r="N13" t="s">
        <v>58</v>
      </c>
      <c r="O13" s="8">
        <v>4262490.2409305871</v>
      </c>
      <c r="P13" s="8">
        <v>5694261.1847176552</v>
      </c>
      <c r="Q13" s="8">
        <v>7389591.5040471405</v>
      </c>
      <c r="R13" s="8">
        <v>49645671.296273172</v>
      </c>
      <c r="S13" s="8">
        <v>63370996.783505201</v>
      </c>
      <c r="T13" s="8"/>
      <c r="U13" s="20">
        <v>21850865.268554538</v>
      </c>
      <c r="V13" s="20">
        <v>43402610.333393566</v>
      </c>
      <c r="W13" s="20">
        <v>81539104.775710702</v>
      </c>
      <c r="X13" s="20">
        <v>324714265.66828185</v>
      </c>
      <c r="Y13" s="20">
        <v>621230699.44445419</v>
      </c>
      <c r="Z13" s="20">
        <v>0</v>
      </c>
      <c r="AA13" s="20">
        <v>26113355.509485126</v>
      </c>
      <c r="AB13" s="20">
        <v>49096871.518111221</v>
      </c>
      <c r="AC13" s="20">
        <v>88928696.279757842</v>
      </c>
      <c r="AD13" s="20">
        <v>374359936.96455503</v>
      </c>
      <c r="AE13" s="20">
        <v>684601696.22795939</v>
      </c>
    </row>
    <row r="14" spans="1:31" x14ac:dyDescent="0.25">
      <c r="B14" t="s">
        <v>31</v>
      </c>
      <c r="C14" s="28">
        <v>1943</v>
      </c>
      <c r="D14" s="6">
        <v>2031.1273887818236</v>
      </c>
      <c r="E14" s="6">
        <v>2269.332156247041</v>
      </c>
      <c r="F14" s="6">
        <v>2535.4728924538299</v>
      </c>
      <c r="G14" s="6">
        <v>1653.3068031215607</v>
      </c>
      <c r="H14" s="6">
        <v>739.52601812975706</v>
      </c>
      <c r="I14" s="6">
        <v>393.62498365373068</v>
      </c>
      <c r="J14" s="6">
        <v>11424.187997083707</v>
      </c>
      <c r="K14" s="6">
        <v>18779.116232652119</v>
      </c>
      <c r="N14" t="s">
        <v>35</v>
      </c>
      <c r="O14" s="8">
        <v>4934597.3452388532</v>
      </c>
      <c r="P14" s="8">
        <v>13195795.864247128</v>
      </c>
      <c r="Q14" s="8">
        <v>21100911.503525093</v>
      </c>
      <c r="R14" s="8">
        <v>83245822.743855476</v>
      </c>
      <c r="S14" s="8">
        <v>168782480.99432778</v>
      </c>
      <c r="T14" s="8"/>
      <c r="U14" s="20">
        <v>20321304.699755721</v>
      </c>
      <c r="V14" s="20">
        <v>40364427.61005602</v>
      </c>
      <c r="W14" s="20">
        <v>75831367.441410959</v>
      </c>
      <c r="X14" s="20">
        <v>301984267.07150215</v>
      </c>
      <c r="Y14" s="20">
        <v>577744550.48334241</v>
      </c>
      <c r="Z14" s="20">
        <v>0</v>
      </c>
      <c r="AA14" s="20">
        <v>25255902.044994574</v>
      </c>
      <c r="AB14" s="20">
        <v>53560223.474303149</v>
      </c>
      <c r="AC14" s="20">
        <v>96932278.944936052</v>
      </c>
      <c r="AD14" s="20">
        <v>385230089.81535763</v>
      </c>
      <c r="AE14" s="20">
        <v>746527031.47767019</v>
      </c>
    </row>
    <row r="15" spans="1:31" x14ac:dyDescent="0.25">
      <c r="A15" t="s">
        <v>33</v>
      </c>
      <c r="B15" t="s">
        <v>34</v>
      </c>
      <c r="C15" s="28">
        <v>16021</v>
      </c>
      <c r="D15" s="20">
        <v>19120</v>
      </c>
      <c r="E15" s="20">
        <v>25960</v>
      </c>
      <c r="F15" s="20">
        <v>34590</v>
      </c>
      <c r="G15" s="20">
        <v>9560</v>
      </c>
      <c r="H15" s="20">
        <v>4536.6545454545458</v>
      </c>
      <c r="I15" s="20">
        <v>4015.2000000000016</v>
      </c>
      <c r="J15" s="20">
        <v>154916.72727272726</v>
      </c>
      <c r="K15" s="20">
        <v>259990.72727272726</v>
      </c>
      <c r="M15" t="s">
        <v>37</v>
      </c>
      <c r="O15" s="8">
        <v>255481726.92515004</v>
      </c>
      <c r="P15" s="8">
        <v>207726858.96604535</v>
      </c>
      <c r="Q15" s="8">
        <v>240612531.48179838</v>
      </c>
      <c r="R15" s="8">
        <v>2127283433.720437</v>
      </c>
      <c r="S15" s="8">
        <v>2247099260.4896774</v>
      </c>
      <c r="T15" s="8"/>
      <c r="U15" s="10"/>
      <c r="V15" s="10"/>
      <c r="W15" s="10"/>
      <c r="X15" s="10"/>
      <c r="Y15" s="10"/>
      <c r="Z15" s="10"/>
      <c r="AA15" s="10">
        <v>255481726.92515004</v>
      </c>
      <c r="AB15" s="10">
        <v>207726858.96604535</v>
      </c>
      <c r="AC15" s="10">
        <v>240612531.48179838</v>
      </c>
      <c r="AD15" s="10">
        <v>2127283433.720437</v>
      </c>
      <c r="AE15" s="10">
        <v>2247099260.4896774</v>
      </c>
    </row>
    <row r="16" spans="1:31" x14ac:dyDescent="0.25">
      <c r="B16" t="s">
        <v>36</v>
      </c>
      <c r="C16" s="28">
        <v>5235</v>
      </c>
      <c r="D16" s="20">
        <v>5704</v>
      </c>
      <c r="E16" s="20">
        <v>8149</v>
      </c>
      <c r="F16" s="20">
        <v>11797</v>
      </c>
      <c r="G16" s="20">
        <v>3010.0741924437848</v>
      </c>
      <c r="H16" s="20">
        <v>1531.5565254247551</v>
      </c>
      <c r="I16" s="20">
        <v>1493.9510344333887</v>
      </c>
      <c r="J16" s="20">
        <v>46556.846410657301</v>
      </c>
      <c r="K16" s="20">
        <v>84602.462200709284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6370</v>
      </c>
      <c r="D17" s="20">
        <v>6864.4136899610212</v>
      </c>
      <c r="E17" s="20">
        <v>9245.5803615622244</v>
      </c>
      <c r="F17" s="20">
        <v>12719.121248945514</v>
      </c>
      <c r="G17" s="20">
        <v>4138.4420370230209</v>
      </c>
      <c r="H17" s="20">
        <v>2015.4354698303482</v>
      </c>
      <c r="I17" s="20">
        <v>1675.0988068006336</v>
      </c>
      <c r="J17" s="20">
        <v>51454.33117544026</v>
      </c>
      <c r="K17" s="20">
        <v>91744.309643426022</v>
      </c>
      <c r="M17" t="s">
        <v>40</v>
      </c>
      <c r="O17" s="8">
        <v>47623906.419530272</v>
      </c>
      <c r="P17" s="8">
        <v>52682762.886920132</v>
      </c>
      <c r="Q17" s="8">
        <v>74382474.603751481</v>
      </c>
      <c r="R17" s="8">
        <v>521921377.15735692</v>
      </c>
      <c r="S17" s="8">
        <v>634508702.66098738</v>
      </c>
      <c r="T17" s="8"/>
      <c r="U17" s="8">
        <v>88557546.105531991</v>
      </c>
      <c r="V17" s="8">
        <v>154237234.76995531</v>
      </c>
      <c r="W17" s="8">
        <v>278941608.23817885</v>
      </c>
      <c r="X17" s="8">
        <v>1207109743.7613919</v>
      </c>
      <c r="Y17" s="8">
        <v>2150721560.1394682</v>
      </c>
      <c r="Z17" s="8"/>
      <c r="AA17" s="8">
        <v>136181452.52506229</v>
      </c>
      <c r="AB17" s="8">
        <v>206919997.65687546</v>
      </c>
      <c r="AC17" s="8">
        <v>353324082.84193027</v>
      </c>
      <c r="AD17" s="8">
        <v>1729031120.9187489</v>
      </c>
      <c r="AE17" s="8">
        <v>2785230262.8004551</v>
      </c>
    </row>
    <row r="18" spans="1:31" x14ac:dyDescent="0.25">
      <c r="A18" t="s">
        <v>41</v>
      </c>
      <c r="C18" s="28">
        <v>61232.821470245042</v>
      </c>
      <c r="D18" s="6">
        <v>67147.907272224737</v>
      </c>
      <c r="E18" s="6">
        <v>84188.07861127051</v>
      </c>
      <c r="F18" s="6">
        <v>117629.0243994706</v>
      </c>
      <c r="G18" s="6">
        <v>46887.514966787705</v>
      </c>
      <c r="H18" s="6">
        <v>20479.690724006741</v>
      </c>
      <c r="I18" s="6">
        <v>22557.141019841769</v>
      </c>
      <c r="J18" s="6">
        <v>453779.87794200663</v>
      </c>
      <c r="K18" s="6">
        <v>804900.12434369652</v>
      </c>
      <c r="N18" t="s">
        <v>42</v>
      </c>
      <c r="O18" s="13">
        <v>13647623</v>
      </c>
      <c r="P18" s="13">
        <v>16003327</v>
      </c>
      <c r="Q18" s="13">
        <v>18107034</v>
      </c>
      <c r="R18" s="13">
        <v>150789913</v>
      </c>
      <c r="S18" s="13">
        <v>170893805</v>
      </c>
      <c r="U18" s="13">
        <v>13846288</v>
      </c>
      <c r="V18" s="13">
        <v>18397298</v>
      </c>
      <c r="W18" s="13">
        <v>24677269</v>
      </c>
      <c r="X18" s="13">
        <v>162585984</v>
      </c>
      <c r="Y18" s="13">
        <v>216577248</v>
      </c>
      <c r="Z18" s="14"/>
      <c r="AA18" s="13">
        <v>13647623</v>
      </c>
      <c r="AB18" s="13">
        <v>16003327</v>
      </c>
      <c r="AC18" s="13">
        <v>18107034</v>
      </c>
      <c r="AD18" s="13">
        <v>150789913</v>
      </c>
      <c r="AE18" s="13">
        <v>170893805</v>
      </c>
    </row>
    <row r="19" spans="1:31" x14ac:dyDescent="0.25">
      <c r="N19" t="s">
        <v>43</v>
      </c>
      <c r="O19" s="15">
        <v>3.4895385386547</v>
      </c>
      <c r="P19" s="15">
        <v>3.2919881526460175</v>
      </c>
      <c r="Q19" s="15">
        <v>4.1079325638727733</v>
      </c>
      <c r="R19" s="15">
        <v>3.4612486125471595</v>
      </c>
      <c r="S19" s="15">
        <v>3.7128829957352014</v>
      </c>
      <c r="T19" s="15"/>
      <c r="U19" s="15">
        <v>6.3957608064726079</v>
      </c>
      <c r="V19" s="15">
        <v>8.3836895379938561</v>
      </c>
      <c r="W19" s="15">
        <v>11.303585021429189</v>
      </c>
      <c r="X19" s="15">
        <v>7.4244391432990424</v>
      </c>
      <c r="Y19" s="15">
        <v>9.9305055355559233</v>
      </c>
      <c r="Z19" s="15"/>
      <c r="AA19" s="15">
        <v>9.978400819326728</v>
      </c>
      <c r="AB19" s="15">
        <v>12.929811260925648</v>
      </c>
      <c r="AC19" s="15">
        <v>19.513084409182103</v>
      </c>
      <c r="AD19" s="15">
        <v>11.466490606163749</v>
      </c>
      <c r="AE19" s="15">
        <v>16.298017723933615</v>
      </c>
    </row>
    <row r="20" spans="1:31" x14ac:dyDescent="0.25">
      <c r="M20" t="s">
        <v>44</v>
      </c>
      <c r="O20" s="8">
        <v>303105633.34468031</v>
      </c>
      <c r="P20" s="8">
        <v>260409621.85296547</v>
      </c>
      <c r="Q20" s="8">
        <v>314995006.08554983</v>
      </c>
      <c r="R20" s="8">
        <v>2649204810.8777938</v>
      </c>
      <c r="S20" s="8">
        <v>2881607963.1506648</v>
      </c>
      <c r="T20" s="8"/>
      <c r="U20" s="8">
        <v>88557546.105531991</v>
      </c>
      <c r="V20" s="8">
        <v>154237234.76995531</v>
      </c>
      <c r="W20" s="8">
        <v>278941608.23817885</v>
      </c>
      <c r="X20" s="8">
        <v>1207109743.7613919</v>
      </c>
      <c r="Y20" s="8">
        <v>2150721560.1394682</v>
      </c>
      <c r="Z20" s="8"/>
      <c r="AA20" s="8">
        <v>391663179.45021236</v>
      </c>
      <c r="AB20" s="8">
        <v>414646856.62292081</v>
      </c>
      <c r="AC20" s="8">
        <v>593936614.32372868</v>
      </c>
      <c r="AD20" s="8">
        <v>3856314554.6391859</v>
      </c>
      <c r="AE20" s="8">
        <v>5032329523.2901325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22.209408432858989</v>
      </c>
      <c r="P21" s="15">
        <v>16.272217761529554</v>
      </c>
      <c r="Q21" s="15">
        <v>17.396278489649372</v>
      </c>
      <c r="R21" s="15">
        <v>17.568846338400594</v>
      </c>
      <c r="S21" s="15">
        <v>16.861980240598335</v>
      </c>
      <c r="T21" s="15"/>
      <c r="U21" s="15">
        <v>6.3957608064726079</v>
      </c>
      <c r="V21" s="15">
        <v>8.3836895379938561</v>
      </c>
      <c r="W21" s="15">
        <v>11.303585021429189</v>
      </c>
      <c r="X21" s="15">
        <v>7.4244391432990424</v>
      </c>
      <c r="Y21" s="15">
        <v>9.9305055355559233</v>
      </c>
      <c r="Z21" s="15"/>
      <c r="AA21" s="15">
        <v>28.69827071353102</v>
      </c>
      <c r="AB21" s="15">
        <v>25.910040869809183</v>
      </c>
      <c r="AC21" s="15">
        <v>32.80143033495871</v>
      </c>
      <c r="AD21" s="15">
        <v>25.57408833201718</v>
      </c>
      <c r="AE21" s="15">
        <v>29.447114968796747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0.25683060109289618</v>
      </c>
      <c r="E23" s="18">
        <v>0.81020942408376961</v>
      </c>
      <c r="F23" s="18">
        <v>0.81944874574171567</v>
      </c>
      <c r="G23" s="18">
        <v>0.19669226225634967</v>
      </c>
      <c r="H23" s="18">
        <v>0.7430596574128765</v>
      </c>
      <c r="I23" s="18">
        <v>0.65564087418783223</v>
      </c>
      <c r="M23" t="s">
        <v>45</v>
      </c>
      <c r="N23" t="s">
        <v>47</v>
      </c>
    </row>
    <row r="24" spans="1:31" x14ac:dyDescent="0.25">
      <c r="B24" t="s">
        <v>19</v>
      </c>
      <c r="D24" s="18">
        <v>0.25366933989399559</v>
      </c>
      <c r="E24" s="18">
        <v>0.7188749955941961</v>
      </c>
      <c r="F24" s="18">
        <v>0.7388003881949845</v>
      </c>
      <c r="G24" s="18">
        <v>0.19360169602433816</v>
      </c>
      <c r="H24" s="18">
        <v>0.61952247124211868</v>
      </c>
      <c r="I24" s="18">
        <v>0.50196658271651085</v>
      </c>
      <c r="N24" t="s">
        <v>48</v>
      </c>
      <c r="O24" s="18">
        <v>4.4833149173969689E-2</v>
      </c>
      <c r="P24" s="18">
        <v>0.16784644065482934</v>
      </c>
      <c r="Q24" s="18">
        <v>0.17161918048695596</v>
      </c>
      <c r="R24" s="18">
        <v>0.10444854875754724</v>
      </c>
      <c r="S24" s="18">
        <v>0.17515154915297992</v>
      </c>
      <c r="T24" s="18"/>
      <c r="U24" s="18">
        <v>4.1026880262958712E-2</v>
      </c>
      <c r="V24" s="18">
        <v>3.8236657866704528E-2</v>
      </c>
      <c r="W24" s="18">
        <v>3.4370722026191368E-2</v>
      </c>
      <c r="X24" s="18">
        <v>3.9499263176494992E-2</v>
      </c>
      <c r="Y24" s="18">
        <v>3.6042261352593585E-2</v>
      </c>
      <c r="Z24" s="18"/>
      <c r="AA24" s="18">
        <v>4.2357967507693398E-2</v>
      </c>
      <c r="AB24" s="18">
        <v>7.1235892023737757E-2</v>
      </c>
      <c r="AC24" s="18">
        <v>6.3264535020051457E-2</v>
      </c>
      <c r="AD24" s="18">
        <v>5.9104705881214366E-2</v>
      </c>
      <c r="AE24" s="18">
        <v>6.7733017736077844E-2</v>
      </c>
    </row>
    <row r="25" spans="1:31" x14ac:dyDescent="0.25">
      <c r="B25" t="s">
        <v>49</v>
      </c>
      <c r="D25" s="18">
        <v>0.30625507717303008</v>
      </c>
      <c r="E25" s="18">
        <v>0.83737517831669039</v>
      </c>
      <c r="F25" s="18">
        <v>0.88337092097390346</v>
      </c>
      <c r="G25" s="18">
        <v>0.2503511235955056</v>
      </c>
      <c r="H25" s="18">
        <v>0.7962632006498781</v>
      </c>
      <c r="I25" s="18">
        <v>0.79415109666937445</v>
      </c>
      <c r="N25" t="s">
        <v>50</v>
      </c>
      <c r="O25" s="18">
        <v>4.620414889946077E-2</v>
      </c>
      <c r="P25" s="18">
        <v>7.6951004001673817E-2</v>
      </c>
      <c r="Q25" s="18">
        <v>0.15787049961767069</v>
      </c>
      <c r="R25" s="18">
        <v>7.7329848207540852E-2</v>
      </c>
      <c r="S25" s="18">
        <v>0.13255751570064173</v>
      </c>
      <c r="T25" s="18"/>
      <c r="U25" s="18">
        <v>8.8732195878786682E-2</v>
      </c>
      <c r="V25" s="18">
        <v>7.749622431351641E-2</v>
      </c>
      <c r="W25" s="18">
        <v>7.5494217101153074E-2</v>
      </c>
      <c r="X25" s="18">
        <v>8.1306489749351368E-2</v>
      </c>
      <c r="Y25" s="18">
        <v>7.5952511158311489E-2</v>
      </c>
      <c r="Z25" s="18"/>
      <c r="AA25" s="18">
        <v>7.3859746716327723E-2</v>
      </c>
      <c r="AB25" s="18">
        <v>7.7357408767724803E-2</v>
      </c>
      <c r="AC25" s="18">
        <v>9.2836232660781878E-2</v>
      </c>
      <c r="AD25" s="18">
        <v>8.0106109834350153E-2</v>
      </c>
      <c r="AE25" s="18">
        <v>8.8847806917506864E-2</v>
      </c>
    </row>
    <row r="26" spans="1:31" x14ac:dyDescent="0.25">
      <c r="B26" t="s">
        <v>51</v>
      </c>
      <c r="D26" s="18">
        <v>0.29843389104839163</v>
      </c>
      <c r="E26" s="18">
        <v>0.73179343493018068</v>
      </c>
      <c r="F26" s="18">
        <v>0.78978340825500615</v>
      </c>
      <c r="G26" s="18">
        <v>0.2199254596135175</v>
      </c>
      <c r="H26" s="18">
        <v>0.63124432334241598</v>
      </c>
      <c r="I26" s="18">
        <v>0.59723135707350683</v>
      </c>
      <c r="N26" t="s">
        <v>20</v>
      </c>
      <c r="O26" s="18">
        <v>0.10018274389635523</v>
      </c>
      <c r="P26" s="18">
        <v>-0.20910306700134051</v>
      </c>
      <c r="Q26" s="18">
        <v>-0.27962018596750454</v>
      </c>
      <c r="R26" s="18">
        <v>-4.5303972461528196E-2</v>
      </c>
      <c r="S26" s="18">
        <v>-0.24247294946753831</v>
      </c>
      <c r="T26" s="18"/>
      <c r="U26" s="18">
        <v>0.25586827196837958</v>
      </c>
      <c r="V26" s="18">
        <v>0.22346828309291158</v>
      </c>
      <c r="W26" s="18">
        <v>0.21769526354490629</v>
      </c>
      <c r="X26" s="18">
        <v>0.23445543901669139</v>
      </c>
      <c r="Y26" s="18">
        <v>0.21901673197100591</v>
      </c>
      <c r="Z26" s="18"/>
      <c r="AA26" s="18">
        <v>0.20142361094956177</v>
      </c>
      <c r="AB26" s="18">
        <v>0.11333367006976487</v>
      </c>
      <c r="AC26" s="18">
        <v>0.11299944576800321</v>
      </c>
      <c r="AD26" s="18">
        <v>0.15000790331597016</v>
      </c>
      <c r="AE26" s="18">
        <v>0.11388387348820919</v>
      </c>
    </row>
    <row r="27" spans="1:31" x14ac:dyDescent="0.25">
      <c r="B27" t="s">
        <v>52</v>
      </c>
      <c r="D27" s="18">
        <v>0.30044758637998831</v>
      </c>
      <c r="E27" s="18">
        <v>0.75924208964784812</v>
      </c>
      <c r="F27" s="18">
        <v>0.81431087307905725</v>
      </c>
      <c r="G27" s="18">
        <v>0.22792640982433462</v>
      </c>
      <c r="H27" s="18">
        <v>0.67032155305740859</v>
      </c>
      <c r="I27" s="18">
        <v>0.64465270884790282</v>
      </c>
      <c r="N27" t="s">
        <v>53</v>
      </c>
      <c r="O27" s="18">
        <v>7.5859976322741079E-2</v>
      </c>
      <c r="P27" s="18">
        <v>0.11112414900132446</v>
      </c>
      <c r="Q27" s="18">
        <v>7.8345167536301955E-2</v>
      </c>
      <c r="R27" s="18">
        <v>0.11765394521427337</v>
      </c>
      <c r="S27" s="18">
        <v>8.464366804246129E-2</v>
      </c>
      <c r="T27" s="18"/>
      <c r="U27" s="18">
        <v>6.6740555434988025E-2</v>
      </c>
      <c r="V27" s="18">
        <v>5.7318147125689875E-2</v>
      </c>
      <c r="W27" s="18">
        <v>5.5144197222541623E-2</v>
      </c>
      <c r="X27" s="18">
        <v>6.0844545094869883E-2</v>
      </c>
      <c r="Y27" s="18">
        <v>5.5594293513150581E-2</v>
      </c>
      <c r="Z27" s="18"/>
      <c r="AA27" s="18">
        <v>6.9929700791465488E-2</v>
      </c>
      <c r="AB27" s="18">
        <v>7.101739741955361E-2</v>
      </c>
      <c r="AC27" s="18">
        <v>6.0028510715312323E-2</v>
      </c>
      <c r="AD27" s="18">
        <v>7.7992900602807391E-2</v>
      </c>
      <c r="AE27" s="18">
        <v>6.2212087808970577E-2</v>
      </c>
    </row>
    <row r="28" spans="1:31" x14ac:dyDescent="0.25">
      <c r="B28" t="s">
        <v>28</v>
      </c>
      <c r="D28" s="18">
        <v>0.18601520896572726</v>
      </c>
      <c r="E28" s="18">
        <v>0.67412173837400469</v>
      </c>
      <c r="F28" s="18">
        <v>0.84475283296254033</v>
      </c>
      <c r="G28" s="18">
        <v>0.14909582958231563</v>
      </c>
      <c r="H28" s="18">
        <v>0.61938959437480334</v>
      </c>
      <c r="I28" s="18">
        <v>0.79741380151635066</v>
      </c>
      <c r="N28" t="s">
        <v>54</v>
      </c>
      <c r="O28" s="18">
        <v>0.42873233112622111</v>
      </c>
      <c r="P28" s="18">
        <v>0.4279215457144927</v>
      </c>
      <c r="Q28" s="18">
        <v>0.42894524698281022</v>
      </c>
      <c r="R28" s="18">
        <v>0.41750045583017314</v>
      </c>
      <c r="S28" s="18">
        <v>0.42376622182087448</v>
      </c>
      <c r="T28" s="18"/>
      <c r="U28" s="18">
        <v>5.1953326386050568E-2</v>
      </c>
      <c r="V28" s="18">
        <v>4.6802277022869376E-2</v>
      </c>
      <c r="W28" s="18">
        <v>4.3740191344817901E-2</v>
      </c>
      <c r="X28" s="18">
        <v>4.8800583714609914E-2</v>
      </c>
      <c r="Y28" s="18">
        <v>4.4917765468620294E-2</v>
      </c>
      <c r="Z28" s="18"/>
      <c r="AA28" s="18">
        <v>0.18371640960979094</v>
      </c>
      <c r="AB28" s="18">
        <v>0.14383695850112929</v>
      </c>
      <c r="AC28" s="18">
        <v>0.12483431048259593</v>
      </c>
      <c r="AD28" s="18">
        <v>0.16009548331713647</v>
      </c>
      <c r="AE28" s="18">
        <v>0.13122396634390804</v>
      </c>
    </row>
    <row r="29" spans="1:31" x14ac:dyDescent="0.25">
      <c r="B29" t="s">
        <v>55</v>
      </c>
      <c r="D29" s="18">
        <v>0.4722871331620293</v>
      </c>
      <c r="E29" s="18">
        <v>0.81205589330902506</v>
      </c>
      <c r="F29" s="18">
        <v>0.8733617839761475</v>
      </c>
      <c r="G29" s="18">
        <v>0.42500970535935345</v>
      </c>
      <c r="H29" s="18">
        <v>0.7074390591356724</v>
      </c>
      <c r="I29" s="18">
        <v>0.71462253401463449</v>
      </c>
      <c r="N29" t="s">
        <v>28</v>
      </c>
      <c r="O29" s="18">
        <v>0.11106851614590972</v>
      </c>
      <c r="P29" s="18">
        <v>6.6697543770926612E-2</v>
      </c>
      <c r="Q29" s="18">
        <v>5.9812998478864975E-2</v>
      </c>
      <c r="R29" s="18">
        <v>7.3751417806037098E-2</v>
      </c>
      <c r="S29" s="18">
        <v>6.0474887333719224E-2</v>
      </c>
      <c r="T29" s="18"/>
      <c r="U29" s="18">
        <v>1.9466726907041439E-2</v>
      </c>
      <c r="V29" s="18">
        <v>1.3573251383850201E-2</v>
      </c>
      <c r="W29" s="18">
        <v>9.3854621859499696E-3</v>
      </c>
      <c r="X29" s="18">
        <v>1.5920889881730078E-2</v>
      </c>
      <c r="Y29" s="18">
        <v>1.1000623697929741E-2</v>
      </c>
      <c r="Z29" s="18"/>
      <c r="AA29" s="18">
        <v>5.1500715072724669E-2</v>
      </c>
      <c r="AB29" s="18">
        <v>2.7098935373102685E-2</v>
      </c>
      <c r="AC29" s="18">
        <v>2.0001565417485396E-2</v>
      </c>
      <c r="AD29" s="18">
        <v>3.3377480691936599E-2</v>
      </c>
      <c r="AE29" s="18">
        <v>2.2271451555117033E-2</v>
      </c>
    </row>
    <row r="30" spans="1:31" x14ac:dyDescent="0.25">
      <c r="B30" s="25" t="s">
        <v>68</v>
      </c>
      <c r="C30" s="26">
        <v>-3.1668880160747648E-2</v>
      </c>
      <c r="N30" t="s">
        <v>55</v>
      </c>
      <c r="O30" s="18">
        <v>0.19311913443534257</v>
      </c>
      <c r="P30" s="18">
        <v>0.35856238385809358</v>
      </c>
      <c r="Q30" s="18">
        <v>0.38302709286490066</v>
      </c>
      <c r="R30" s="18">
        <v>0.25461975664595643</v>
      </c>
      <c r="S30" s="18">
        <v>0.36587910741686175</v>
      </c>
      <c r="T30" s="18"/>
      <c r="U30" s="18">
        <v>0.47621204316179511</v>
      </c>
      <c r="V30" s="18">
        <v>0.54310515919445812</v>
      </c>
      <c r="W30" s="18">
        <v>0.56416994657443975</v>
      </c>
      <c r="X30" s="18">
        <v>0.51917278936625244</v>
      </c>
      <c r="Y30" s="18">
        <v>0.55747581283838832</v>
      </c>
      <c r="Z30" s="18"/>
      <c r="AA30" s="18">
        <v>0.37721184935243596</v>
      </c>
      <c r="AB30" s="18">
        <v>0.49611973784498697</v>
      </c>
      <c r="AC30" s="18">
        <v>0.52603539993576998</v>
      </c>
      <c r="AD30" s="18">
        <v>0.43931541635658483</v>
      </c>
      <c r="AE30" s="18">
        <v>0.51382779615021057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8.1632653061224456E-2</v>
      </c>
      <c r="E32" s="18">
        <v>0.45884161850353011</v>
      </c>
      <c r="F32" s="18">
        <v>0.51185350429850129</v>
      </c>
      <c r="G32" s="18">
        <v>3.9978861898998304E-2</v>
      </c>
      <c r="H32" s="18">
        <v>0.36795259045159923</v>
      </c>
      <c r="I32" s="18">
        <v>0.36300452527149774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0.82524443199327635</v>
      </c>
      <c r="F33" s="18">
        <v>0.88392020815264527</v>
      </c>
      <c r="G33" s="18">
        <v>0.40328319081205916</v>
      </c>
      <c r="H33" s="18">
        <v>0.71683075054899537</v>
      </c>
      <c r="I33" s="18">
        <v>0.74937894014106476</v>
      </c>
      <c r="N33" t="s">
        <v>57</v>
      </c>
      <c r="O33" s="11">
        <v>14960.501690944038</v>
      </c>
      <c r="P33" s="11">
        <v>4087.5249003911008</v>
      </c>
      <c r="Q33" s="11">
        <v>3313.2298939293364</v>
      </c>
      <c r="R33" s="11">
        <v>5838.083484205009</v>
      </c>
      <c r="S33" s="11">
        <v>3580.081398919257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71420740.683599994</v>
      </c>
      <c r="D38" s="19">
        <v>72878306.819999993</v>
      </c>
      <c r="E38" s="30">
        <v>85457766.179999992</v>
      </c>
      <c r="F38" s="19">
        <v>96691561.560000002</v>
      </c>
      <c r="G38" s="30">
        <v>60049541.200000003</v>
      </c>
      <c r="H38" s="19">
        <v>35527385.940000005</v>
      </c>
      <c r="I38" s="30">
        <v>40016545.140000001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E38"/>
  <sheetViews>
    <sheetView topLeftCell="O4" workbookViewId="0">
      <selection activeCell="X23" sqref="X23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10.5703125" bestFit="1" customWidth="1"/>
    <col min="8" max="9" width="9.5703125" bestFit="1" customWidth="1"/>
    <col min="10" max="11" width="10.5703125" bestFit="1" customWidth="1"/>
    <col min="14" max="14" width="28.85546875" bestFit="1" customWidth="1"/>
    <col min="15" max="15" width="15" customWidth="1"/>
    <col min="16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2" width="12.5703125" bestFit="1" customWidth="1"/>
    <col min="23" max="23" width="12.28515625" bestFit="1" customWidth="1"/>
    <col min="24" max="24" width="13.42578125" bestFit="1" customWidth="1"/>
    <col min="25" max="25" width="13.7109375" bestFit="1" customWidth="1"/>
    <col min="26" max="26" width="1.5703125" customWidth="1"/>
    <col min="27" max="29" width="13.7109375" bestFit="1" customWidth="1"/>
    <col min="30" max="30" width="17" bestFit="1" customWidth="1"/>
    <col min="31" max="31" width="15.28515625" bestFit="1" customWidth="1"/>
  </cols>
  <sheetData>
    <row r="1" spans="1:31" x14ac:dyDescent="0.25">
      <c r="A1" t="s">
        <v>93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216980</v>
      </c>
      <c r="D4" s="6">
        <v>235394</v>
      </c>
      <c r="E4" s="6">
        <v>294507</v>
      </c>
      <c r="F4" s="6">
        <v>364566</v>
      </c>
      <c r="G4" s="6">
        <v>206671</v>
      </c>
      <c r="H4" s="6">
        <v>145753</v>
      </c>
      <c r="I4" s="6">
        <v>166216</v>
      </c>
      <c r="J4" s="6">
        <v>930525</v>
      </c>
      <c r="K4" s="6">
        <v>1794534</v>
      </c>
      <c r="M4" t="s">
        <v>13</v>
      </c>
    </row>
    <row r="5" spans="1:31" x14ac:dyDescent="0.25">
      <c r="B5" t="s">
        <v>15</v>
      </c>
      <c r="C5" s="27">
        <v>4.9000000000000004</v>
      </c>
      <c r="D5" s="7">
        <v>4.9000000000000004</v>
      </c>
      <c r="E5" s="7">
        <v>4.9000000000000004</v>
      </c>
      <c r="F5" s="7">
        <v>4.9000000000000004</v>
      </c>
      <c r="G5" s="7">
        <v>4.29</v>
      </c>
      <c r="H5" s="7">
        <v>2.41</v>
      </c>
      <c r="I5" s="7">
        <v>2.2400000000000002</v>
      </c>
      <c r="J5" s="6"/>
      <c r="K5" s="6"/>
      <c r="N5" t="s">
        <v>16</v>
      </c>
      <c r="O5" s="8">
        <v>965777.34654587228</v>
      </c>
      <c r="P5" s="8">
        <v>5576485.4583109031</v>
      </c>
      <c r="Q5" s="8">
        <v>8892888.9553741068</v>
      </c>
      <c r="R5" s="8">
        <v>31834194.128717788</v>
      </c>
      <c r="S5" s="8">
        <v>75195071.090363786</v>
      </c>
      <c r="T5" s="8"/>
      <c r="U5" s="8">
        <v>718408.39994532103</v>
      </c>
      <c r="V5" s="8">
        <v>1066749.5322023891</v>
      </c>
      <c r="W5" s="8">
        <v>1622880.4225172021</v>
      </c>
      <c r="X5" s="8">
        <v>8954049.7207111791</v>
      </c>
      <c r="Y5" s="8">
        <v>13415698.379562756</v>
      </c>
      <c r="Z5" s="8"/>
      <c r="AA5" s="8">
        <v>1684185.7464911933</v>
      </c>
      <c r="AB5" s="8">
        <v>6643234.9905132921</v>
      </c>
      <c r="AC5" s="8">
        <v>10515769.37789131</v>
      </c>
      <c r="AD5" s="8">
        <v>40788243.849428967</v>
      </c>
      <c r="AE5" s="8">
        <v>88610769.469926536</v>
      </c>
    </row>
    <row r="6" spans="1:31" x14ac:dyDescent="0.25">
      <c r="B6" t="s">
        <v>17</v>
      </c>
      <c r="C6" s="23">
        <v>1931</v>
      </c>
      <c r="D6" s="6">
        <v>2095</v>
      </c>
      <c r="E6" s="6">
        <v>2621</v>
      </c>
      <c r="F6" s="6">
        <v>3245</v>
      </c>
      <c r="G6" s="6">
        <v>1468</v>
      </c>
      <c r="H6" s="6">
        <v>554</v>
      </c>
      <c r="I6" s="6">
        <v>589</v>
      </c>
      <c r="J6" s="6">
        <v>13924</v>
      </c>
      <c r="K6" s="6">
        <v>24065</v>
      </c>
      <c r="N6" t="s">
        <v>18</v>
      </c>
      <c r="O6" s="8">
        <v>1894929.5289878519</v>
      </c>
      <c r="P6" s="8">
        <v>4906666.185125852</v>
      </c>
      <c r="Q6" s="8">
        <v>8764891.3703485429</v>
      </c>
      <c r="R6" s="8">
        <v>36962686.142544746</v>
      </c>
      <c r="S6" s="8">
        <v>68609529.018806249</v>
      </c>
      <c r="T6" s="8"/>
      <c r="U6" s="8">
        <v>1832541.1392719019</v>
      </c>
      <c r="V6" s="8">
        <v>2752243.2661062875</v>
      </c>
      <c r="W6" s="8">
        <v>4212942.6334325308</v>
      </c>
      <c r="X6" s="8">
        <v>22962382.598240919</v>
      </c>
      <c r="Y6" s="8">
        <v>34845578.355876274</v>
      </c>
      <c r="Z6" s="8"/>
      <c r="AA6" s="8">
        <v>3727470.6682597538</v>
      </c>
      <c r="AB6" s="8">
        <v>7658909.451232139</v>
      </c>
      <c r="AC6" s="8">
        <v>12977834.003781073</v>
      </c>
      <c r="AD6" s="8">
        <v>59925068.740785666</v>
      </c>
      <c r="AE6" s="8">
        <v>103455107.37468252</v>
      </c>
    </row>
    <row r="7" spans="1:31" x14ac:dyDescent="0.25">
      <c r="B7" t="s">
        <v>19</v>
      </c>
      <c r="C7" s="28">
        <v>7109.4350282485875</v>
      </c>
      <c r="D7" s="9">
        <v>7713.1412429378533</v>
      </c>
      <c r="E7" s="9">
        <v>9650.362994350282</v>
      </c>
      <c r="F7" s="9">
        <v>11946.035310734464</v>
      </c>
      <c r="G7" s="9">
        <v>5553.7099279762742</v>
      </c>
      <c r="H7" s="9">
        <v>2953.5729416749045</v>
      </c>
      <c r="I7" s="9">
        <v>3286.1601468719105</v>
      </c>
      <c r="J7" s="9">
        <v>46328.331127621699</v>
      </c>
      <c r="K7" s="9">
        <v>78490.0756141405</v>
      </c>
      <c r="N7" t="s">
        <v>20</v>
      </c>
      <c r="O7" s="8">
        <v>5178024.0153522594</v>
      </c>
      <c r="P7" s="8">
        <v>1016693.9990312196</v>
      </c>
      <c r="Q7" s="8">
        <v>86585.306399041787</v>
      </c>
      <c r="R7" s="8">
        <v>33806045.463292941</v>
      </c>
      <c r="S7" s="8">
        <v>2755369.539773196</v>
      </c>
      <c r="T7" s="8"/>
      <c r="U7" s="8">
        <v>6262023.6391184712</v>
      </c>
      <c r="V7" s="8">
        <v>9404763.0149787571</v>
      </c>
      <c r="W7" s="8">
        <v>14396125.974190036</v>
      </c>
      <c r="X7" s="8">
        <v>78465252.802157134</v>
      </c>
      <c r="Y7" s="8">
        <v>119071538.67036575</v>
      </c>
      <c r="Z7" s="8"/>
      <c r="AA7" s="8">
        <v>11440047.654470731</v>
      </c>
      <c r="AB7" s="8">
        <v>10421457.014009977</v>
      </c>
      <c r="AC7" s="8">
        <v>14482711.280589078</v>
      </c>
      <c r="AD7" s="8">
        <v>112271298.26545008</v>
      </c>
      <c r="AE7" s="8">
        <v>121826908.21013895</v>
      </c>
    </row>
    <row r="8" spans="1:31" x14ac:dyDescent="0.25">
      <c r="B8" t="s">
        <v>21</v>
      </c>
      <c r="C8" s="23">
        <v>10834</v>
      </c>
      <c r="D8" s="6">
        <v>11753</v>
      </c>
      <c r="E8" s="6">
        <v>14704</v>
      </c>
      <c r="F8" s="6">
        <v>18202</v>
      </c>
      <c r="G8" s="6">
        <v>7592</v>
      </c>
      <c r="H8" s="6">
        <v>2164</v>
      </c>
      <c r="I8" s="6">
        <v>1759</v>
      </c>
      <c r="J8" s="6">
        <v>91417</v>
      </c>
      <c r="K8" s="6">
        <v>147624</v>
      </c>
      <c r="N8" t="s">
        <v>22</v>
      </c>
      <c r="O8" s="8">
        <v>1186707.2386309602</v>
      </c>
      <c r="P8" s="8">
        <v>1638003.6294135153</v>
      </c>
      <c r="Q8" s="8">
        <v>180909.18892302178</v>
      </c>
      <c r="R8" s="8">
        <v>19235605.31784039</v>
      </c>
      <c r="S8" s="8">
        <v>6063748.2032370567</v>
      </c>
      <c r="T8" s="8"/>
      <c r="U8" s="8">
        <v>3181620.1180756004</v>
      </c>
      <c r="V8" s="8">
        <v>4762293.7312347675</v>
      </c>
      <c r="W8" s="8">
        <v>7322809.3293050965</v>
      </c>
      <c r="X8" s="8">
        <v>39764614.595404588</v>
      </c>
      <c r="Y8" s="8">
        <v>60457996.306568392</v>
      </c>
      <c r="Z8" s="8"/>
      <c r="AA8" s="8">
        <v>4368327.3567065606</v>
      </c>
      <c r="AB8" s="8">
        <v>6400297.3606482828</v>
      </c>
      <c r="AC8" s="8">
        <v>7503718.5182281183</v>
      </c>
      <c r="AD8" s="8">
        <v>59000219.913244978</v>
      </c>
      <c r="AE8" s="8">
        <v>66521744.509805448</v>
      </c>
    </row>
    <row r="9" spans="1:31" x14ac:dyDescent="0.25">
      <c r="B9" t="s">
        <v>23</v>
      </c>
      <c r="C9" s="23">
        <v>26538</v>
      </c>
      <c r="D9" s="6">
        <v>28384</v>
      </c>
      <c r="E9" s="6">
        <v>35361</v>
      </c>
      <c r="F9" s="6">
        <v>43887</v>
      </c>
      <c r="G9" s="6">
        <v>14266</v>
      </c>
      <c r="H9" s="6">
        <v>7856</v>
      </c>
      <c r="I9" s="6">
        <v>7780</v>
      </c>
      <c r="J9" s="6">
        <v>217161</v>
      </c>
      <c r="K9" s="6">
        <v>326086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37372</v>
      </c>
      <c r="D10" s="6">
        <v>40137</v>
      </c>
      <c r="E10" s="6">
        <v>50065</v>
      </c>
      <c r="F10" s="6">
        <v>62089</v>
      </c>
      <c r="G10" s="6">
        <v>21858</v>
      </c>
      <c r="H10" s="6">
        <v>10020</v>
      </c>
      <c r="I10" s="6">
        <v>9539</v>
      </c>
      <c r="J10" s="6">
        <v>308578</v>
      </c>
      <c r="K10" s="6">
        <v>473710</v>
      </c>
      <c r="N10" t="s">
        <v>26</v>
      </c>
      <c r="O10" s="8">
        <v>11354147.228318654</v>
      </c>
      <c r="P10" s="8">
        <v>14208617.054324739</v>
      </c>
      <c r="Q10" s="8">
        <v>19002301.320484884</v>
      </c>
      <c r="R10" s="8">
        <v>129548903.8465946</v>
      </c>
      <c r="S10" s="8">
        <v>165520613.52846628</v>
      </c>
      <c r="T10" s="8"/>
      <c r="U10" s="20">
        <v>5064589.0273594065</v>
      </c>
      <c r="V10" s="20">
        <v>7839585.7920337291</v>
      </c>
      <c r="W10" s="20">
        <v>12368171.534062149</v>
      </c>
      <c r="X10" s="20">
        <v>64672202.866656713</v>
      </c>
      <c r="Y10" s="20">
        <v>100783188.03878267</v>
      </c>
      <c r="Z10" s="20">
        <v>0</v>
      </c>
      <c r="AA10" s="20">
        <v>16418736.25567806</v>
      </c>
      <c r="AB10" s="20">
        <v>22048202.846358467</v>
      </c>
      <c r="AC10" s="20">
        <v>31370472.854547031</v>
      </c>
      <c r="AD10" s="20">
        <v>194221106.71325132</v>
      </c>
      <c r="AE10" s="20">
        <v>266303801.56724894</v>
      </c>
    </row>
    <row r="11" spans="1:31" x14ac:dyDescent="0.25">
      <c r="B11" t="s">
        <v>62</v>
      </c>
      <c r="C11" s="28">
        <v>172.23707254124804</v>
      </c>
      <c r="D11" s="6">
        <v>170.50986856079595</v>
      </c>
      <c r="E11" s="6">
        <v>169.99595934901376</v>
      </c>
      <c r="F11" s="6">
        <v>170.30935413615094</v>
      </c>
      <c r="G11" s="6">
        <v>105.76229853245013</v>
      </c>
      <c r="H11" s="6">
        <v>68.746440896585327</v>
      </c>
      <c r="I11" s="6">
        <v>57.389180343649222</v>
      </c>
      <c r="N11" t="s">
        <v>27</v>
      </c>
      <c r="O11" s="8">
        <v>5785776.9497976359</v>
      </c>
      <c r="P11" s="8">
        <v>7628073.5682854652</v>
      </c>
      <c r="Q11" s="8">
        <v>10843746.425540572</v>
      </c>
      <c r="R11" s="8">
        <v>68148553.141728267</v>
      </c>
      <c r="S11" s="8">
        <v>92523254.411849603</v>
      </c>
      <c r="T11" s="8"/>
      <c r="U11" s="20">
        <v>5079841.6093005855</v>
      </c>
      <c r="V11" s="20">
        <v>7796268.3939833138</v>
      </c>
      <c r="W11" s="20">
        <v>12216433.860298095</v>
      </c>
      <c r="X11" s="20">
        <v>64537164.897878826</v>
      </c>
      <c r="Y11" s="20">
        <v>99833407.985930339</v>
      </c>
      <c r="Z11" s="20">
        <v>0</v>
      </c>
      <c r="AA11" s="20">
        <v>10865618.559098221</v>
      </c>
      <c r="AB11" s="20">
        <v>15424341.962268779</v>
      </c>
      <c r="AC11" s="20">
        <v>23060180.285838667</v>
      </c>
      <c r="AD11" s="20">
        <v>132685718.03960709</v>
      </c>
      <c r="AE11" s="20">
        <v>192356662.39777994</v>
      </c>
    </row>
    <row r="12" spans="1:31" x14ac:dyDescent="0.25">
      <c r="B12" t="s">
        <v>63</v>
      </c>
      <c r="C12" s="23">
        <v>890</v>
      </c>
      <c r="D12">
        <v>890</v>
      </c>
      <c r="E12">
        <v>890</v>
      </c>
      <c r="F12">
        <v>890</v>
      </c>
      <c r="G12" s="9">
        <v>710.4</v>
      </c>
      <c r="H12" s="30">
        <v>380.3</v>
      </c>
      <c r="I12" s="30">
        <v>354.27</v>
      </c>
      <c r="N12" t="s">
        <v>30</v>
      </c>
      <c r="O12" s="8">
        <v>24790077.615465689</v>
      </c>
      <c r="P12" s="8">
        <v>16891583.535254441</v>
      </c>
      <c r="Q12" s="8">
        <v>18909338.510077961</v>
      </c>
      <c r="R12" s="8">
        <v>186480462.36696553</v>
      </c>
      <c r="S12" s="8">
        <v>174275642.20413896</v>
      </c>
      <c r="T12" s="8"/>
      <c r="U12" s="20">
        <v>1929499.6478117504</v>
      </c>
      <c r="V12" s="20">
        <v>2316205.8670092672</v>
      </c>
      <c r="W12" s="20">
        <v>2864141.2626582538</v>
      </c>
      <c r="X12" s="20">
        <v>21348022.798466865</v>
      </c>
      <c r="Y12" s="20">
        <v>25984857.978996523</v>
      </c>
      <c r="Z12" s="20">
        <v>0</v>
      </c>
      <c r="AA12" s="20">
        <v>26719577.263277441</v>
      </c>
      <c r="AB12" s="20">
        <v>19207789.402263708</v>
      </c>
      <c r="AC12" s="20">
        <v>21773479.772736214</v>
      </c>
      <c r="AD12" s="20">
        <v>207828485.16543239</v>
      </c>
      <c r="AE12" s="20">
        <v>200260500.18313548</v>
      </c>
    </row>
    <row r="13" spans="1:31" x14ac:dyDescent="0.25">
      <c r="A13" t="s">
        <v>28</v>
      </c>
      <c r="B13" t="s">
        <v>29</v>
      </c>
      <c r="C13" s="23">
        <v>40962</v>
      </c>
      <c r="D13" s="6">
        <v>41227.225676933536</v>
      </c>
      <c r="E13" s="6">
        <v>41897.827466209957</v>
      </c>
      <c r="F13" s="6">
        <v>42579.337259903274</v>
      </c>
      <c r="G13" s="6">
        <v>37861.737866571617</v>
      </c>
      <c r="H13" s="6">
        <v>22673.360499832517</v>
      </c>
      <c r="I13" s="6">
        <v>20784.954272714029</v>
      </c>
      <c r="J13" s="6">
        <v>149779.20388333168</v>
      </c>
      <c r="K13" s="6">
        <v>212004.85411815991</v>
      </c>
      <c r="N13" t="s">
        <v>58</v>
      </c>
      <c r="O13" s="8">
        <v>4391638.8894213997</v>
      </c>
      <c r="P13" s="8">
        <v>11637617.29228729</v>
      </c>
      <c r="Q13" s="8">
        <v>19987562.336299848</v>
      </c>
      <c r="R13" s="8">
        <v>82324673.994420648</v>
      </c>
      <c r="S13" s="8">
        <v>159190617.47921261</v>
      </c>
      <c r="T13" s="8"/>
      <c r="U13" s="20">
        <v>848726.7693029677</v>
      </c>
      <c r="V13" s="20">
        <v>1126697.3075428051</v>
      </c>
      <c r="W13" s="20">
        <v>1680958.9328967636</v>
      </c>
      <c r="X13" s="20">
        <v>9885407.8026973028</v>
      </c>
      <c r="Y13" s="20">
        <v>13959436.927678177</v>
      </c>
      <c r="Z13" s="20">
        <v>0</v>
      </c>
      <c r="AA13" s="20">
        <v>5240365.6587243676</v>
      </c>
      <c r="AB13" s="20">
        <v>12764314.599830095</v>
      </c>
      <c r="AC13" s="20">
        <v>21668521.269196611</v>
      </c>
      <c r="AD13" s="20">
        <v>92210081.797117949</v>
      </c>
      <c r="AE13" s="20">
        <v>173150054.40689078</v>
      </c>
    </row>
    <row r="14" spans="1:31" x14ac:dyDescent="0.25">
      <c r="B14" t="s">
        <v>31</v>
      </c>
      <c r="C14" s="28">
        <v>13397.999999999998</v>
      </c>
      <c r="D14" s="6">
        <v>13484.750979433511</v>
      </c>
      <c r="E14" s="6">
        <v>13704.093852650773</v>
      </c>
      <c r="F14" s="6">
        <v>13927.004555641424</v>
      </c>
      <c r="G14" s="6">
        <v>10698.579862926055</v>
      </c>
      <c r="H14" s="6">
        <v>3883.6031379842238</v>
      </c>
      <c r="I14" s="6">
        <v>1247.0972563628418</v>
      </c>
      <c r="J14" s="6">
        <v>75954.882122208219</v>
      </c>
      <c r="K14" s="6">
        <v>114929.25683736072</v>
      </c>
      <c r="N14" t="s">
        <v>35</v>
      </c>
      <c r="O14" s="8">
        <v>4278978.0550756892</v>
      </c>
      <c r="P14" s="8">
        <v>12876878.340163475</v>
      </c>
      <c r="Q14" s="8">
        <v>22055396.375830319</v>
      </c>
      <c r="R14" s="8">
        <v>85694123.029698104</v>
      </c>
      <c r="S14" s="8">
        <v>175829987.53095517</v>
      </c>
      <c r="T14" s="8"/>
      <c r="U14" s="20">
        <v>789315.89545176004</v>
      </c>
      <c r="V14" s="20">
        <v>1047828.4960148088</v>
      </c>
      <c r="W14" s="20">
        <v>1563291.8075939901</v>
      </c>
      <c r="X14" s="20">
        <v>9193429.2565084919</v>
      </c>
      <c r="Y14" s="20">
        <v>12982276.342740705</v>
      </c>
      <c r="Z14" s="20">
        <v>0</v>
      </c>
      <c r="AA14" s="20">
        <v>5068293.9505274491</v>
      </c>
      <c r="AB14" s="20">
        <v>13924706.836178284</v>
      </c>
      <c r="AC14" s="20">
        <v>23618688.183424309</v>
      </c>
      <c r="AD14" s="20">
        <v>94887552.286206588</v>
      </c>
      <c r="AE14" s="20">
        <v>188812263.87369588</v>
      </c>
    </row>
    <row r="15" spans="1:31" x14ac:dyDescent="0.25">
      <c r="A15" t="s">
        <v>33</v>
      </c>
      <c r="B15" t="s">
        <v>34</v>
      </c>
      <c r="C15" s="28">
        <v>5130</v>
      </c>
      <c r="D15" s="20">
        <v>5398</v>
      </c>
      <c r="E15" s="20">
        <v>6607</v>
      </c>
      <c r="F15" s="20">
        <v>8200</v>
      </c>
      <c r="G15" s="20">
        <v>2699</v>
      </c>
      <c r="H15" s="20">
        <v>1280.798181818182</v>
      </c>
      <c r="I15" s="20">
        <v>1133.5800000000004</v>
      </c>
      <c r="J15" s="20">
        <v>40126.009090909094</v>
      </c>
      <c r="K15" s="20">
        <v>61963.109090909093</v>
      </c>
      <c r="M15" t="s">
        <v>37</v>
      </c>
      <c r="O15" s="8">
        <v>121988163.20467152</v>
      </c>
      <c r="P15" s="8">
        <v>97184290.084901541</v>
      </c>
      <c r="Q15" s="8">
        <v>109457593.68536554</v>
      </c>
      <c r="R15" s="8">
        <v>1001450283.8652855</v>
      </c>
      <c r="S15" s="8">
        <v>1036165851.5288552</v>
      </c>
      <c r="T15" s="8"/>
      <c r="U15" s="10"/>
      <c r="V15" s="10"/>
      <c r="W15" s="10"/>
      <c r="X15" s="10"/>
      <c r="Y15" s="10"/>
      <c r="Z15" s="10"/>
      <c r="AA15" s="10">
        <v>121988163.20467152</v>
      </c>
      <c r="AB15" s="10">
        <v>97184290.084901541</v>
      </c>
      <c r="AC15" s="10">
        <v>109457593.68536554</v>
      </c>
      <c r="AD15" s="10">
        <v>1001450283.8652855</v>
      </c>
      <c r="AE15" s="10">
        <v>1036165851.5288552</v>
      </c>
    </row>
    <row r="16" spans="1:31" x14ac:dyDescent="0.25">
      <c r="B16" t="s">
        <v>36</v>
      </c>
      <c r="C16" s="28">
        <v>3843</v>
      </c>
      <c r="D16" s="20">
        <v>4531</v>
      </c>
      <c r="E16" s="20">
        <v>5068</v>
      </c>
      <c r="F16" s="20">
        <v>6045</v>
      </c>
      <c r="G16" s="20">
        <v>998.14917364241251</v>
      </c>
      <c r="H16" s="20">
        <v>406.40485526952403</v>
      </c>
      <c r="I16" s="20">
        <v>439.66036415005505</v>
      </c>
      <c r="J16" s="20">
        <v>40972.229855440317</v>
      </c>
      <c r="K16" s="20">
        <v>51334.673902902105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15027</v>
      </c>
      <c r="D17" s="20">
        <v>14233.492134829839</v>
      </c>
      <c r="E17" s="20">
        <v>14541.573476475223</v>
      </c>
      <c r="F17" s="20">
        <v>14925.93200749991</v>
      </c>
      <c r="G17" s="20">
        <v>10863.522561123122</v>
      </c>
      <c r="H17" s="20">
        <v>3950.7609488191788</v>
      </c>
      <c r="I17" s="20">
        <v>1319.7504916388698</v>
      </c>
      <c r="J17" s="20">
        <v>82725.48347315201</v>
      </c>
      <c r="K17" s="20">
        <v>123412.2369852205</v>
      </c>
      <c r="M17" t="s">
        <v>40</v>
      </c>
      <c r="O17" s="8">
        <v>59826056.867596015</v>
      </c>
      <c r="P17" s="8">
        <v>76380619.062196895</v>
      </c>
      <c r="Q17" s="8">
        <v>108723619.7892783</v>
      </c>
      <c r="R17" s="8">
        <v>674035247.43180299</v>
      </c>
      <c r="S17" s="8">
        <v>919963833.00680304</v>
      </c>
      <c r="T17" s="8"/>
      <c r="U17" s="8">
        <v>25706566.245637767</v>
      </c>
      <c r="V17" s="8">
        <v>38112635.401106127</v>
      </c>
      <c r="W17" s="8">
        <v>58247755.756954119</v>
      </c>
      <c r="X17" s="8">
        <v>319782527.33872199</v>
      </c>
      <c r="Y17" s="8">
        <v>481333978.98650157</v>
      </c>
      <c r="Z17" s="8"/>
      <c r="AA17" s="8">
        <v>85532623.11323376</v>
      </c>
      <c r="AB17" s="8">
        <v>114493254.46330301</v>
      </c>
      <c r="AC17" s="8">
        <v>166971375.5462324</v>
      </c>
      <c r="AD17" s="8">
        <v>993817774.7705251</v>
      </c>
      <c r="AE17" s="8">
        <v>1401297811.9933045</v>
      </c>
    </row>
    <row r="18" spans="1:31" x14ac:dyDescent="0.25">
      <c r="A18" t="s">
        <v>41</v>
      </c>
      <c r="C18" s="28">
        <v>61439.435028248583</v>
      </c>
      <c r="D18" s="6">
        <v>64178.633377767692</v>
      </c>
      <c r="E18" s="6">
        <v>76877.936470825502</v>
      </c>
      <c r="F18" s="6">
        <v>92205.967318234383</v>
      </c>
      <c r="G18" s="6">
        <v>39743.232489099391</v>
      </c>
      <c r="H18" s="6">
        <v>17478.333890494083</v>
      </c>
      <c r="I18" s="6">
        <v>14733.910638510781</v>
      </c>
      <c r="J18" s="6">
        <v>451555.81460077374</v>
      </c>
      <c r="K18" s="6">
        <v>699677.31259936094</v>
      </c>
      <c r="N18" t="s">
        <v>42</v>
      </c>
      <c r="O18" s="13">
        <v>6516507</v>
      </c>
      <c r="P18" s="13">
        <v>7487101</v>
      </c>
      <c r="Q18" s="13">
        <v>8237112</v>
      </c>
      <c r="R18" s="13">
        <v>70986592</v>
      </c>
      <c r="S18" s="13">
        <v>78801292</v>
      </c>
      <c r="U18" s="13">
        <v>6518285</v>
      </c>
      <c r="V18" s="13">
        <v>8083408</v>
      </c>
      <c r="W18" s="13">
        <v>10111146</v>
      </c>
      <c r="X18" s="13">
        <v>73458099</v>
      </c>
      <c r="Y18" s="13">
        <v>91573951</v>
      </c>
      <c r="Z18" s="14"/>
      <c r="AA18" s="13">
        <v>6516507</v>
      </c>
      <c r="AB18" s="13">
        <v>7487101</v>
      </c>
      <c r="AC18" s="13">
        <v>8237112</v>
      </c>
      <c r="AD18" s="13">
        <v>70986592</v>
      </c>
      <c r="AE18" s="13">
        <v>78801292</v>
      </c>
    </row>
    <row r="19" spans="1:31" x14ac:dyDescent="0.25">
      <c r="N19" t="s">
        <v>43</v>
      </c>
      <c r="O19" s="15">
        <v>9.1806940232851773</v>
      </c>
      <c r="P19" s="15">
        <v>10.201627981537433</v>
      </c>
      <c r="Q19" s="15">
        <v>13.19924019356278</v>
      </c>
      <c r="R19" s="15">
        <v>9.495247319829117</v>
      </c>
      <c r="S19" s="15">
        <v>11.674476517552568</v>
      </c>
      <c r="T19" s="15"/>
      <c r="U19" s="15">
        <v>3.943762238938274</v>
      </c>
      <c r="V19" s="15">
        <v>4.7149216519945707</v>
      </c>
      <c r="W19" s="15">
        <v>5.7607471751425718</v>
      </c>
      <c r="X19" s="15">
        <v>4.3532644009576398</v>
      </c>
      <c r="Y19" s="15">
        <v>5.2562325173290994</v>
      </c>
      <c r="Z19" s="15"/>
      <c r="AA19" s="15">
        <v>13.125532300239033</v>
      </c>
      <c r="AB19" s="15">
        <v>15.292067579067387</v>
      </c>
      <c r="AC19" s="15">
        <v>20.270621007245307</v>
      </c>
      <c r="AD19" s="15">
        <v>14.000077293054511</v>
      </c>
      <c r="AE19" s="15">
        <v>17.782675593609614</v>
      </c>
    </row>
    <row r="20" spans="1:31" x14ac:dyDescent="0.25">
      <c r="M20" t="s">
        <v>44</v>
      </c>
      <c r="O20" s="8">
        <v>181814220.07226753</v>
      </c>
      <c r="P20" s="8">
        <v>173564909.14709842</v>
      </c>
      <c r="Q20" s="8">
        <v>218181213.47464383</v>
      </c>
      <c r="R20" s="8">
        <v>1675485531.2970886</v>
      </c>
      <c r="S20" s="8">
        <v>1956129684.5356584</v>
      </c>
      <c r="T20" s="8"/>
      <c r="U20" s="8">
        <v>25706566.245637767</v>
      </c>
      <c r="V20" s="8">
        <v>38112635.401106127</v>
      </c>
      <c r="W20" s="8">
        <v>58247755.756954119</v>
      </c>
      <c r="X20" s="8">
        <v>319782527.33872199</v>
      </c>
      <c r="Y20" s="8">
        <v>481333978.98650157</v>
      </c>
      <c r="Z20" s="8"/>
      <c r="AA20" s="8">
        <v>207520786.31790528</v>
      </c>
      <c r="AB20" s="8">
        <v>211677544.54820454</v>
      </c>
      <c r="AC20" s="8">
        <v>276428969.23159796</v>
      </c>
      <c r="AD20" s="8">
        <v>1995268058.6358106</v>
      </c>
      <c r="AE20" s="8">
        <v>2437463663.5221596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27.900563917489468</v>
      </c>
      <c r="P21" s="15">
        <v>23.181857590420968</v>
      </c>
      <c r="Q21" s="15">
        <v>26.48758611933938</v>
      </c>
      <c r="R21" s="15">
        <v>23.60284504568255</v>
      </c>
      <c r="S21" s="15">
        <v>24.823573762415702</v>
      </c>
      <c r="T21" s="15"/>
      <c r="U21" s="15">
        <v>3.943762238938274</v>
      </c>
      <c r="V21" s="15">
        <v>4.7149216519945707</v>
      </c>
      <c r="W21" s="15">
        <v>5.7607471751425718</v>
      </c>
      <c r="X21" s="15">
        <v>4.3532644009576398</v>
      </c>
      <c r="Y21" s="15">
        <v>5.2562325173290994</v>
      </c>
      <c r="Z21" s="15"/>
      <c r="AA21" s="15">
        <v>31.845402194443324</v>
      </c>
      <c r="AB21" s="15">
        <v>28.272297187950922</v>
      </c>
      <c r="AC21" s="15">
        <v>33.558966933021907</v>
      </c>
      <c r="AD21" s="15">
        <v>28.107675018907944</v>
      </c>
      <c r="AE21" s="15">
        <v>30.931772838472746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0.29928400954653939</v>
      </c>
      <c r="E23" s="18">
        <v>0.78863029378099958</v>
      </c>
      <c r="F23" s="18">
        <v>0.81848998459167954</v>
      </c>
      <c r="G23" s="18">
        <v>0.23977213878819265</v>
      </c>
      <c r="H23" s="18">
        <v>0.71310201967892284</v>
      </c>
      <c r="I23" s="18">
        <v>0.69497669601242884</v>
      </c>
      <c r="M23" t="s">
        <v>45</v>
      </c>
      <c r="N23" t="s">
        <v>47</v>
      </c>
    </row>
    <row r="24" spans="1:31" x14ac:dyDescent="0.25">
      <c r="B24" t="s">
        <v>19</v>
      </c>
      <c r="D24" s="18">
        <v>0.27996781686563216</v>
      </c>
      <c r="E24" s="18">
        <v>0.69394177779591848</v>
      </c>
      <c r="F24" s="18">
        <v>0.72491625368635615</v>
      </c>
      <c r="G24" s="18">
        <v>0.21882541919165227</v>
      </c>
      <c r="H24" s="18">
        <v>0.58455588525119151</v>
      </c>
      <c r="I24" s="18">
        <v>0.53777478325426686</v>
      </c>
      <c r="N24" t="s">
        <v>48</v>
      </c>
      <c r="O24" s="18">
        <v>1.6143088766209037E-2</v>
      </c>
      <c r="P24" s="18">
        <v>7.300916812116906E-2</v>
      </c>
      <c r="Q24" s="18">
        <v>8.1793532744860578E-2</v>
      </c>
      <c r="R24" s="18">
        <v>4.722927213378212E-2</v>
      </c>
      <c r="S24" s="18">
        <v>8.1736986164550371E-2</v>
      </c>
      <c r="T24" s="18"/>
      <c r="U24" s="18">
        <v>2.7946494023379342E-2</v>
      </c>
      <c r="V24" s="18">
        <v>2.7989393044476511E-2</v>
      </c>
      <c r="W24" s="18">
        <v>2.7861681560554352E-2</v>
      </c>
      <c r="X24" s="18">
        <v>2.8000434530392013E-2</v>
      </c>
      <c r="Y24" s="18">
        <v>2.7871912155071402E-2</v>
      </c>
      <c r="Z24" s="18"/>
      <c r="AA24" s="18">
        <v>1.9690565835465568E-2</v>
      </c>
      <c r="AB24" s="18">
        <v>5.8022937872226864E-2</v>
      </c>
      <c r="AC24" s="18">
        <v>6.297947383789515E-2</v>
      </c>
      <c r="AD24" s="18">
        <v>4.1041974580145808E-2</v>
      </c>
      <c r="AE24" s="18">
        <v>6.3234787574441689E-2</v>
      </c>
    </row>
    <row r="25" spans="1:31" x14ac:dyDescent="0.25">
      <c r="B25" t="s">
        <v>49</v>
      </c>
      <c r="D25" s="18">
        <v>0.35403726708074534</v>
      </c>
      <c r="E25" s="18">
        <v>0.85282916213275295</v>
      </c>
      <c r="F25" s="18">
        <v>0.90336226788265028</v>
      </c>
      <c r="G25" s="18">
        <v>0.2992431235000923</v>
      </c>
      <c r="H25" s="18">
        <v>0.81587679741342634</v>
      </c>
      <c r="I25" s="18">
        <v>0.85033608440398201</v>
      </c>
      <c r="N25" t="s">
        <v>50</v>
      </c>
      <c r="O25" s="18">
        <v>3.1673983347784623E-2</v>
      </c>
      <c r="P25" s="18">
        <v>6.4239675527247866E-2</v>
      </c>
      <c r="Q25" s="18">
        <v>8.0616257877875463E-2</v>
      </c>
      <c r="R25" s="18">
        <v>5.4837912829305752E-2</v>
      </c>
      <c r="S25" s="18">
        <v>7.4578506846908713E-2</v>
      </c>
      <c r="T25" s="18"/>
      <c r="U25" s="18">
        <v>7.1286889184698943E-2</v>
      </c>
      <c r="V25" s="18">
        <v>7.2213407368476284E-2</v>
      </c>
      <c r="W25" s="18">
        <v>7.2327982060142348E-2</v>
      </c>
      <c r="X25" s="18">
        <v>7.180624529219061E-2</v>
      </c>
      <c r="Y25" s="18">
        <v>7.2393763742271508E-2</v>
      </c>
      <c r="Z25" s="18"/>
      <c r="AA25" s="18">
        <v>4.3579520101062266E-2</v>
      </c>
      <c r="AB25" s="18">
        <v>6.6893979799368411E-2</v>
      </c>
      <c r="AC25" s="18">
        <v>7.7724903213650914E-2</v>
      </c>
      <c r="AD25" s="18">
        <v>6.0297843590715119E-2</v>
      </c>
      <c r="AE25" s="18">
        <v>7.3828066017972802E-2</v>
      </c>
    </row>
    <row r="26" spans="1:31" x14ac:dyDescent="0.25">
      <c r="B26" t="s">
        <v>51</v>
      </c>
      <c r="D26" s="18">
        <v>0.49739289740698983</v>
      </c>
      <c r="E26" s="18">
        <v>0.77783433726421769</v>
      </c>
      <c r="F26" s="18">
        <v>0.82272654772483877</v>
      </c>
      <c r="G26" s="18">
        <v>0.46243123068806996</v>
      </c>
      <c r="H26" s="18">
        <v>0.70397166327530336</v>
      </c>
      <c r="I26" s="18">
        <v>0.70683548119677442</v>
      </c>
      <c r="N26" t="s">
        <v>20</v>
      </c>
      <c r="O26" s="18">
        <v>8.6551317042538822E-2</v>
      </c>
      <c r="P26" s="18">
        <v>1.3310889745516773E-2</v>
      </c>
      <c r="Q26" s="18">
        <v>7.9637990867905534E-4</v>
      </c>
      <c r="R26" s="18">
        <v>5.0154714597048344E-2</v>
      </c>
      <c r="S26" s="18">
        <v>2.9950846336725722E-3</v>
      </c>
      <c r="T26" s="18"/>
      <c r="U26" s="18">
        <v>0.2435962695010305</v>
      </c>
      <c r="V26" s="18">
        <v>0.24676233789662855</v>
      </c>
      <c r="W26" s="18">
        <v>0.24715331581631456</v>
      </c>
      <c r="X26" s="18">
        <v>0.24537066942073635</v>
      </c>
      <c r="Y26" s="18">
        <v>0.24737821111462602</v>
      </c>
      <c r="Z26" s="18"/>
      <c r="AA26" s="18">
        <v>0.13375069345559104</v>
      </c>
      <c r="AB26" s="18">
        <v>9.1022454229827368E-2</v>
      </c>
      <c r="AC26" s="18">
        <v>8.6737689218946312E-2</v>
      </c>
      <c r="AD26" s="18">
        <v>0.11296970240985454</v>
      </c>
      <c r="AE26" s="18">
        <v>8.6938627297821716E-2</v>
      </c>
    </row>
    <row r="27" spans="1:31" x14ac:dyDescent="0.25">
      <c r="B27" t="s">
        <v>52</v>
      </c>
      <c r="D27" s="18">
        <v>0.45541520292996485</v>
      </c>
      <c r="E27" s="18">
        <v>0.79986018176370721</v>
      </c>
      <c r="F27" s="18">
        <v>0.8463657008487816</v>
      </c>
      <c r="G27" s="18">
        <v>0.41512362196296693</v>
      </c>
      <c r="H27" s="18">
        <v>0.73188483356523604</v>
      </c>
      <c r="I27" s="18">
        <v>0.7447554318741304</v>
      </c>
      <c r="N27" t="s">
        <v>53</v>
      </c>
      <c r="O27" s="18">
        <v>1.9835959459225606E-2</v>
      </c>
      <c r="P27" s="18">
        <v>2.1445278259393075E-2</v>
      </c>
      <c r="Q27" s="18">
        <v>1.6639364038251237E-3</v>
      </c>
      <c r="R27" s="18">
        <v>2.8537981346126257E-2</v>
      </c>
      <c r="S27" s="18">
        <v>6.5912897721406571E-3</v>
      </c>
      <c r="T27" s="18"/>
      <c r="U27" s="18">
        <v>0.12376682625263108</v>
      </c>
      <c r="V27" s="18">
        <v>0.12495314693185855</v>
      </c>
      <c r="W27" s="18">
        <v>0.12571830852780685</v>
      </c>
      <c r="X27" s="18">
        <v>0.12434892839934582</v>
      </c>
      <c r="Y27" s="18">
        <v>0.12560508699981859</v>
      </c>
      <c r="Z27" s="18"/>
      <c r="AA27" s="18">
        <v>5.1072061135357429E-2</v>
      </c>
      <c r="AB27" s="18">
        <v>5.5901086842628657E-2</v>
      </c>
      <c r="AC27" s="18">
        <v>4.49401491344271E-2</v>
      </c>
      <c r="AD27" s="18">
        <v>5.9367241571895081E-2</v>
      </c>
      <c r="AE27" s="18">
        <v>4.7471525282109905E-2</v>
      </c>
    </row>
    <row r="28" spans="1:31" x14ac:dyDescent="0.25">
      <c r="B28" t="s">
        <v>28</v>
      </c>
      <c r="D28" s="18">
        <v>0.20661643071917532</v>
      </c>
      <c r="E28" s="18">
        <v>0.71661000138049824</v>
      </c>
      <c r="F28" s="18">
        <v>0.91045473910915908</v>
      </c>
      <c r="G28" s="18">
        <v>0.20147933550335448</v>
      </c>
      <c r="H28" s="18">
        <v>0.7101356069574396</v>
      </c>
      <c r="I28" s="18">
        <v>0.90691914790544548</v>
      </c>
      <c r="N28" t="s">
        <v>54</v>
      </c>
      <c r="O28" s="18">
        <v>0.28649596974190528</v>
      </c>
      <c r="P28" s="18">
        <v>0.28589308244318551</v>
      </c>
      <c r="Q28" s="18">
        <v>0.27451300650099131</v>
      </c>
      <c r="R28" s="18">
        <v>0.29330433051029031</v>
      </c>
      <c r="S28" s="18">
        <v>0.28049349189840128</v>
      </c>
      <c r="T28" s="18"/>
      <c r="U28" s="18">
        <v>0.39462410264075753</v>
      </c>
      <c r="V28" s="18">
        <v>0.41025381796513738</v>
      </c>
      <c r="W28" s="18">
        <v>0.42206957289380409</v>
      </c>
      <c r="X28" s="18">
        <v>0.40405387010927468</v>
      </c>
      <c r="Y28" s="18">
        <v>0.41679292296615333</v>
      </c>
      <c r="Z28" s="18"/>
      <c r="AA28" s="18">
        <v>0.31899354680909808</v>
      </c>
      <c r="AB28" s="18">
        <v>0.32729041535488729</v>
      </c>
      <c r="AC28" s="18">
        <v>0.32598793034027856</v>
      </c>
      <c r="AD28" s="18">
        <v>0.32894040844494049</v>
      </c>
      <c r="AE28" s="18">
        <v>0.32731119683445303</v>
      </c>
    </row>
    <row r="29" spans="1:31" x14ac:dyDescent="0.25">
      <c r="B29" t="s">
        <v>55</v>
      </c>
      <c r="D29" s="18">
        <v>0.77970664894230579</v>
      </c>
      <c r="E29" s="18">
        <v>0.91980961813939932</v>
      </c>
      <c r="F29" s="18">
        <v>0.92726875696442435</v>
      </c>
      <c r="G29" s="18">
        <v>0.74026823480551329</v>
      </c>
      <c r="H29" s="18">
        <v>0.89424802100714962</v>
      </c>
      <c r="I29" s="18">
        <v>0.88559449280508584</v>
      </c>
      <c r="N29" t="s">
        <v>28</v>
      </c>
      <c r="O29" s="18">
        <v>0.41436923831249362</v>
      </c>
      <c r="P29" s="18">
        <v>0.22115012607451623</v>
      </c>
      <c r="Q29" s="18">
        <v>0.17392116401870103</v>
      </c>
      <c r="R29" s="18">
        <v>0.27666277554102703</v>
      </c>
      <c r="S29" s="18">
        <v>0.1894374930311529</v>
      </c>
      <c r="T29" s="18"/>
      <c r="U29" s="18">
        <v>7.5058630132648449E-2</v>
      </c>
      <c r="V29" s="18">
        <v>6.0772650398824034E-2</v>
      </c>
      <c r="W29" s="18">
        <v>4.9171701560644383E-2</v>
      </c>
      <c r="X29" s="18">
        <v>6.6757940079241671E-2</v>
      </c>
      <c r="Y29" s="18">
        <v>5.3985089591452332E-2</v>
      </c>
      <c r="Z29" s="18"/>
      <c r="AA29" s="18">
        <v>0.31239048085669363</v>
      </c>
      <c r="AB29" s="18">
        <v>0.16776350268233595</v>
      </c>
      <c r="AC29" s="18">
        <v>0.13040246989345425</v>
      </c>
      <c r="AD29" s="18">
        <v>0.20912132026761193</v>
      </c>
      <c r="AE29" s="18">
        <v>0.14291073494096937</v>
      </c>
    </row>
    <row r="30" spans="1:31" x14ac:dyDescent="0.25">
      <c r="B30" s="25" t="s">
        <v>68</v>
      </c>
      <c r="C30" s="26">
        <v>-4.4759689489141885E-2</v>
      </c>
      <c r="N30" t="s">
        <v>55</v>
      </c>
      <c r="O30" s="18">
        <v>0.14493044332984301</v>
      </c>
      <c r="P30" s="18">
        <v>0.32095177982897155</v>
      </c>
      <c r="Q30" s="18">
        <v>0.38669572254506746</v>
      </c>
      <c r="R30" s="18">
        <v>0.24927301304242019</v>
      </c>
      <c r="S30" s="18">
        <v>0.36416714765317337</v>
      </c>
      <c r="T30" s="18"/>
      <c r="U30" s="18">
        <v>6.3720788264854028E-2</v>
      </c>
      <c r="V30" s="18">
        <v>5.705524639459867E-2</v>
      </c>
      <c r="W30" s="18">
        <v>5.5697437580733353E-2</v>
      </c>
      <c r="X30" s="18">
        <v>5.9661912168819005E-2</v>
      </c>
      <c r="Y30" s="18">
        <v>5.5973013430606837E-2</v>
      </c>
      <c r="Z30" s="18"/>
      <c r="AA30" s="18">
        <v>0.12052313180673213</v>
      </c>
      <c r="AB30" s="18">
        <v>0.23310562321872555</v>
      </c>
      <c r="AC30" s="18">
        <v>0.2712273843613478</v>
      </c>
      <c r="AD30" s="18">
        <v>0.18826150913483697</v>
      </c>
      <c r="AE30" s="18">
        <v>0.25830506205223142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8.1632653061224442E-2</v>
      </c>
      <c r="E32" s="18">
        <v>0.45884161850353022</v>
      </c>
      <c r="F32" s="18">
        <v>0.51185350429850152</v>
      </c>
      <c r="G32" s="18">
        <v>7.5686297871890615E-2</v>
      </c>
      <c r="H32" s="18">
        <v>0.44647818710432796</v>
      </c>
      <c r="I32" s="18">
        <v>0.49257960371285514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0.8061452729199059</v>
      </c>
      <c r="F33" s="18">
        <v>0.86175853658536583</v>
      </c>
      <c r="G33" s="18">
        <v>0.47387914230019496</v>
      </c>
      <c r="H33" s="18">
        <v>0.75033173843700152</v>
      </c>
      <c r="I33" s="18">
        <v>0.77902923976608185</v>
      </c>
      <c r="N33" t="s">
        <v>57</v>
      </c>
      <c r="O33" s="11">
        <v>7440.6072116697815</v>
      </c>
      <c r="P33" s="11">
        <v>2921.9877172136125</v>
      </c>
      <c r="Q33" s="11">
        <v>2816.256890876467</v>
      </c>
      <c r="R33" s="11">
        <v>3710.4727192548871</v>
      </c>
      <c r="S33" s="11">
        <v>2795.7597728422402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31292266.614</v>
      </c>
      <c r="D38" s="19">
        <v>31930884.300000001</v>
      </c>
      <c r="E38" s="30">
        <v>36686794.900000006</v>
      </c>
      <c r="F38" s="19">
        <v>40361848.800000004</v>
      </c>
      <c r="G38" s="30">
        <v>27955815.030000001</v>
      </c>
      <c r="H38" s="19">
        <v>18043913.41</v>
      </c>
      <c r="I38" s="30">
        <v>18451130.880000003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E38"/>
  <sheetViews>
    <sheetView topLeftCell="Q1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1" customWidth="1"/>
    <col min="5" max="5" width="9.85546875" customWidth="1"/>
    <col min="6" max="6" width="11.7109375" customWidth="1"/>
    <col min="7" max="7" width="10.42578125" customWidth="1"/>
    <col min="8" max="9" width="9.5703125" bestFit="1" customWidth="1"/>
    <col min="10" max="10" width="14.5703125" bestFit="1" customWidth="1"/>
    <col min="11" max="11" width="10.5703125" bestFit="1" customWidth="1"/>
    <col min="12" max="12" width="6.7109375" customWidth="1"/>
    <col min="14" max="14" width="28.85546875" bestFit="1" customWidth="1"/>
    <col min="15" max="15" width="13.7109375" bestFit="1" customWidth="1"/>
    <col min="16" max="16" width="14.85546875" customWidth="1"/>
    <col min="17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2" width="14.28515625" bestFit="1" customWidth="1"/>
    <col min="23" max="23" width="12.5703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59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408801</v>
      </c>
      <c r="D4" s="6">
        <v>449627</v>
      </c>
      <c r="E4" s="6">
        <v>632215</v>
      </c>
      <c r="F4" s="6">
        <v>854386</v>
      </c>
      <c r="G4" s="6">
        <v>418842</v>
      </c>
      <c r="H4" s="6">
        <v>439992</v>
      </c>
      <c r="I4" s="6">
        <v>416269</v>
      </c>
      <c r="J4" s="6">
        <v>1129311</v>
      </c>
      <c r="K4" s="6">
        <v>3195292</v>
      </c>
      <c r="M4" t="s">
        <v>13</v>
      </c>
    </row>
    <row r="5" spans="1:31" x14ac:dyDescent="0.25">
      <c r="B5" t="s">
        <v>15</v>
      </c>
      <c r="C5" s="27">
        <v>6.32</v>
      </c>
      <c r="D5" s="7">
        <v>6.32</v>
      </c>
      <c r="E5" s="7">
        <v>6.32</v>
      </c>
      <c r="F5" s="7">
        <v>6.32</v>
      </c>
      <c r="G5" s="7">
        <v>5.89</v>
      </c>
      <c r="H5" s="7">
        <v>4.3899999999999997</v>
      </c>
      <c r="I5" s="7">
        <v>3.07</v>
      </c>
      <c r="J5" s="6"/>
      <c r="K5" s="6"/>
      <c r="N5" t="s">
        <v>16</v>
      </c>
      <c r="O5" s="8">
        <v>40521.462725724836</v>
      </c>
      <c r="P5" s="8">
        <v>270497.6119095211</v>
      </c>
      <c r="Q5" s="8">
        <v>719252.90579945839</v>
      </c>
      <c r="R5" s="8">
        <v>1522575.3667141739</v>
      </c>
      <c r="S5" s="8">
        <v>4909502.3323656395</v>
      </c>
      <c r="T5" s="8"/>
      <c r="U5" s="8">
        <v>42567.925817042531</v>
      </c>
      <c r="V5" s="8">
        <v>64044.559729803579</v>
      </c>
      <c r="W5" s="8">
        <v>97318.295199662753</v>
      </c>
      <c r="X5" s="8">
        <v>540415.52359017066</v>
      </c>
      <c r="Y5" s="8">
        <v>806167.19262726582</v>
      </c>
      <c r="Z5" s="8"/>
      <c r="AA5" s="8">
        <v>83089.388542767367</v>
      </c>
      <c r="AB5" s="8">
        <v>334542.17163932469</v>
      </c>
      <c r="AC5" s="8">
        <v>816571.20099912118</v>
      </c>
      <c r="AD5" s="8">
        <v>2062990.8903043445</v>
      </c>
      <c r="AE5" s="8">
        <v>5715669.5249929056</v>
      </c>
    </row>
    <row r="6" spans="1:31" x14ac:dyDescent="0.25">
      <c r="B6" t="s">
        <v>17</v>
      </c>
      <c r="C6" s="23">
        <v>4088</v>
      </c>
      <c r="D6" s="6">
        <v>4494</v>
      </c>
      <c r="E6" s="6">
        <v>6319</v>
      </c>
      <c r="F6" s="6">
        <v>8539</v>
      </c>
      <c r="G6" s="6">
        <v>4203</v>
      </c>
      <c r="H6" s="6">
        <v>2945</v>
      </c>
      <c r="I6" s="6">
        <v>1610</v>
      </c>
      <c r="J6" s="6">
        <v>18262</v>
      </c>
      <c r="K6" s="6">
        <v>54731</v>
      </c>
      <c r="N6" t="s">
        <v>18</v>
      </c>
      <c r="O6" s="8">
        <v>1409822.1970005233</v>
      </c>
      <c r="P6" s="8">
        <v>9820045.9002318252</v>
      </c>
      <c r="Q6" s="8">
        <v>14788257.750389142</v>
      </c>
      <c r="R6" s="8">
        <v>56176785.495034888</v>
      </c>
      <c r="S6" s="8">
        <v>133297566.28572005</v>
      </c>
      <c r="T6" s="8"/>
      <c r="U6" s="8">
        <v>1748743.0593837646</v>
      </c>
      <c r="V6" s="8">
        <v>2838427.7620681697</v>
      </c>
      <c r="W6" s="8">
        <v>4368566.8215704504</v>
      </c>
      <c r="X6" s="8">
        <v>22940818.545477152</v>
      </c>
      <c r="Y6" s="8">
        <v>36371115.184964091</v>
      </c>
      <c r="Z6" s="8"/>
      <c r="AA6" s="8">
        <v>3158565.256384288</v>
      </c>
      <c r="AB6" s="8">
        <v>12658473.662299994</v>
      </c>
      <c r="AC6" s="8">
        <v>19156824.571959592</v>
      </c>
      <c r="AD6" s="8">
        <v>79117604.04051204</v>
      </c>
      <c r="AE6" s="8">
        <v>169668681.47068414</v>
      </c>
    </row>
    <row r="7" spans="1:31" x14ac:dyDescent="0.25">
      <c r="B7" t="s">
        <v>19</v>
      </c>
      <c r="C7" s="28">
        <v>12668.610709117222</v>
      </c>
      <c r="D7" s="9">
        <v>13832.532561505064</v>
      </c>
      <c r="E7" s="9">
        <v>19450.347322720692</v>
      </c>
      <c r="F7" s="9">
        <v>26284.934876989868</v>
      </c>
      <c r="G7" s="9">
        <v>11969.629593903734</v>
      </c>
      <c r="H7" s="9">
        <v>10049.348895533905</v>
      </c>
      <c r="I7" s="9">
        <v>7332.8542490595164</v>
      </c>
      <c r="J7" s="9">
        <v>57405.259491844656</v>
      </c>
      <c r="K7" s="9">
        <v>147672.16998387818</v>
      </c>
      <c r="N7" t="s">
        <v>20</v>
      </c>
      <c r="O7" s="8">
        <v>2884166.7517197109</v>
      </c>
      <c r="P7" s="8">
        <v>3717763.0632788064</v>
      </c>
      <c r="Q7" s="8">
        <v>2160406.1258753324</v>
      </c>
      <c r="R7" s="8">
        <v>34778305.652158864</v>
      </c>
      <c r="S7" s="8">
        <v>31904620.08743792</v>
      </c>
      <c r="T7" s="8"/>
      <c r="U7" s="8">
        <v>3121202.2362446771</v>
      </c>
      <c r="V7" s="8">
        <v>5066100.650252373</v>
      </c>
      <c r="W7" s="8">
        <v>7797132.7530154204</v>
      </c>
      <c r="X7" s="8">
        <v>40945391.254409514</v>
      </c>
      <c r="Y7" s="8">
        <v>64916126.621050127</v>
      </c>
      <c r="Z7" s="8"/>
      <c r="AA7" s="8">
        <v>6005368.987964388</v>
      </c>
      <c r="AB7" s="8">
        <v>8783863.7135311794</v>
      </c>
      <c r="AC7" s="8">
        <v>9957538.8788907528</v>
      </c>
      <c r="AD7" s="8">
        <v>75723696.906568378</v>
      </c>
      <c r="AE7" s="8">
        <v>96820746.708488047</v>
      </c>
    </row>
    <row r="8" spans="1:31" x14ac:dyDescent="0.25">
      <c r="B8" t="s">
        <v>21</v>
      </c>
      <c r="C8" s="23">
        <v>20484</v>
      </c>
      <c r="D8" s="6">
        <v>22472</v>
      </c>
      <c r="E8" s="6">
        <v>31604</v>
      </c>
      <c r="F8" s="6">
        <v>42712</v>
      </c>
      <c r="G8" s="6">
        <v>16765</v>
      </c>
      <c r="H8" s="6">
        <v>7710</v>
      </c>
      <c r="I8" s="6">
        <v>3708</v>
      </c>
      <c r="J8" s="6">
        <v>156714</v>
      </c>
      <c r="K8" s="6">
        <v>326719</v>
      </c>
      <c r="N8" t="s">
        <v>22</v>
      </c>
      <c r="O8" s="8">
        <v>1420985.9204549142</v>
      </c>
      <c r="P8" s="8">
        <v>6037982.2789966417</v>
      </c>
      <c r="Q8" s="8">
        <v>4366022.2659471864</v>
      </c>
      <c r="R8" s="8">
        <v>42382629.079063833</v>
      </c>
      <c r="S8" s="8">
        <v>54695514.963591106</v>
      </c>
      <c r="T8" s="8"/>
      <c r="U8" s="8">
        <v>2673043.3626338765</v>
      </c>
      <c r="V8" s="8">
        <v>4277776.3077071691</v>
      </c>
      <c r="W8" s="8">
        <v>6675357.8701264961</v>
      </c>
      <c r="X8" s="8">
        <v>34642586.183023885</v>
      </c>
      <c r="Y8" s="8">
        <v>55261518.018151872</v>
      </c>
      <c r="Z8" s="8"/>
      <c r="AA8" s="8">
        <v>4094029.2830887907</v>
      </c>
      <c r="AB8" s="8">
        <v>10315758.586703811</v>
      </c>
      <c r="AC8" s="8">
        <v>11041380.136073682</v>
      </c>
      <c r="AD8" s="8">
        <v>77025215.262087718</v>
      </c>
      <c r="AE8" s="8">
        <v>109957032.98174298</v>
      </c>
    </row>
    <row r="9" spans="1:31" x14ac:dyDescent="0.25">
      <c r="B9" t="s">
        <v>23</v>
      </c>
      <c r="C9" s="23">
        <v>51584</v>
      </c>
      <c r="D9" s="6">
        <v>56076</v>
      </c>
      <c r="E9" s="6">
        <v>78448</v>
      </c>
      <c r="F9" s="6">
        <v>107386</v>
      </c>
      <c r="G9" s="6">
        <v>40395</v>
      </c>
      <c r="H9" s="6">
        <v>25809</v>
      </c>
      <c r="I9" s="6">
        <v>22400</v>
      </c>
      <c r="J9" s="6">
        <v>360854</v>
      </c>
      <c r="K9" s="6">
        <v>705003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72068</v>
      </c>
      <c r="D10" s="6">
        <v>78548</v>
      </c>
      <c r="E10" s="6">
        <v>110052</v>
      </c>
      <c r="F10" s="6">
        <v>150098</v>
      </c>
      <c r="G10" s="6">
        <v>57160</v>
      </c>
      <c r="H10" s="6">
        <v>33519</v>
      </c>
      <c r="I10" s="6">
        <v>26108</v>
      </c>
      <c r="J10" s="6">
        <v>517568</v>
      </c>
      <c r="K10" s="6">
        <v>1031722</v>
      </c>
      <c r="N10" t="s">
        <v>26</v>
      </c>
      <c r="O10" s="8">
        <v>12177995.263812054</v>
      </c>
      <c r="P10" s="8">
        <v>15028553.638697755</v>
      </c>
      <c r="Q10" s="8">
        <v>18076957.592482045</v>
      </c>
      <c r="R10" s="8">
        <v>137292131.5973123</v>
      </c>
      <c r="S10" s="8">
        <v>166864792.28756529</v>
      </c>
      <c r="T10" s="8"/>
      <c r="U10" s="20">
        <v>488239.55768832489</v>
      </c>
      <c r="V10" s="20">
        <v>789232.88745408703</v>
      </c>
      <c r="W10" s="20">
        <v>1236563.1039751053</v>
      </c>
      <c r="X10" s="20">
        <v>6383672.8773015644</v>
      </c>
      <c r="Y10" s="20">
        <v>10201944.41505431</v>
      </c>
      <c r="Z10" s="20">
        <v>0</v>
      </c>
      <c r="AA10" s="20">
        <v>12666234.82150038</v>
      </c>
      <c r="AB10" s="20">
        <v>15817786.526151842</v>
      </c>
      <c r="AC10" s="20">
        <v>19313520.696457151</v>
      </c>
      <c r="AD10" s="20">
        <v>143675804.47461388</v>
      </c>
      <c r="AE10" s="20">
        <v>177066736.70261961</v>
      </c>
    </row>
    <row r="11" spans="1:31" x14ac:dyDescent="0.25">
      <c r="B11" t="s">
        <v>62</v>
      </c>
      <c r="C11" s="28">
        <v>176.29115388660986</v>
      </c>
      <c r="D11" s="6">
        <v>174.69591461366866</v>
      </c>
      <c r="E11" s="6">
        <v>174.07369328472117</v>
      </c>
      <c r="F11" s="6">
        <v>175.67937676881411</v>
      </c>
      <c r="G11" s="6">
        <v>136.47150954297803</v>
      </c>
      <c r="H11" s="6">
        <v>76.18093056237386</v>
      </c>
      <c r="I11" s="6">
        <v>62.719059069976382</v>
      </c>
      <c r="N11" t="s">
        <v>27</v>
      </c>
      <c r="O11" s="8">
        <v>1973525.5190705785</v>
      </c>
      <c r="P11" s="8">
        <v>2880176.2770464406</v>
      </c>
      <c r="Q11" s="8">
        <v>3972131.2056509289</v>
      </c>
      <c r="R11" s="8">
        <v>24503469.450146694</v>
      </c>
      <c r="S11" s="8">
        <v>34645778.00640668</v>
      </c>
      <c r="T11" s="8"/>
      <c r="U11" s="20">
        <v>233945.35147449997</v>
      </c>
      <c r="V11" s="20">
        <v>376998.48025676107</v>
      </c>
      <c r="W11" s="20">
        <v>586849.88873753452</v>
      </c>
      <c r="X11" s="20">
        <v>3058304.9953325712</v>
      </c>
      <c r="Y11" s="20">
        <v>4850457.7065758035</v>
      </c>
      <c r="Z11" s="20">
        <v>0</v>
      </c>
      <c r="AA11" s="20">
        <v>2207470.8705450785</v>
      </c>
      <c r="AB11" s="20">
        <v>3257174.7573032016</v>
      </c>
      <c r="AC11" s="20">
        <v>4558981.0943884635</v>
      </c>
      <c r="AD11" s="20">
        <v>27561774.445479266</v>
      </c>
      <c r="AE11" s="20">
        <v>39496235.712982483</v>
      </c>
    </row>
    <row r="12" spans="1:31" x14ac:dyDescent="0.25">
      <c r="B12" t="s">
        <v>63</v>
      </c>
      <c r="C12" s="23">
        <v>1000</v>
      </c>
      <c r="D12">
        <v>999.42</v>
      </c>
      <c r="E12">
        <v>999.42</v>
      </c>
      <c r="F12">
        <v>999.42</v>
      </c>
      <c r="G12" s="9">
        <v>1003.37</v>
      </c>
      <c r="H12" s="30">
        <v>669.38</v>
      </c>
      <c r="I12" s="30">
        <v>386.75</v>
      </c>
      <c r="N12" t="s">
        <v>30</v>
      </c>
      <c r="O12" s="8">
        <v>6930432.1733122282</v>
      </c>
      <c r="P12" s="8">
        <v>70809.089284835383</v>
      </c>
      <c r="Q12" s="8">
        <v>-860199.16006617062</v>
      </c>
      <c r="R12" s="8">
        <v>19750123.594772577</v>
      </c>
      <c r="S12" s="8">
        <v>-7430440.3732725829</v>
      </c>
      <c r="T12" s="8"/>
      <c r="U12" s="20">
        <v>10668307.5014547</v>
      </c>
      <c r="V12" s="20">
        <v>12315038.789484484</v>
      </c>
      <c r="W12" s="20">
        <v>14025138.988135202</v>
      </c>
      <c r="X12" s="20">
        <v>115913923.85688284</v>
      </c>
      <c r="Y12" s="20">
        <v>132356511.518245</v>
      </c>
      <c r="Z12" s="20">
        <v>0</v>
      </c>
      <c r="AA12" s="20">
        <v>17598739.674766928</v>
      </c>
      <c r="AB12" s="20">
        <v>12385847.87876932</v>
      </c>
      <c r="AC12" s="20">
        <v>13164939.828069031</v>
      </c>
      <c r="AD12" s="20">
        <v>135664047.45165542</v>
      </c>
      <c r="AE12" s="20">
        <v>124926071.14497241</v>
      </c>
    </row>
    <row r="13" spans="1:31" x14ac:dyDescent="0.25">
      <c r="A13" t="s">
        <v>28</v>
      </c>
      <c r="B13" t="s">
        <v>29</v>
      </c>
      <c r="C13" s="23">
        <v>26915</v>
      </c>
      <c r="D13" s="6">
        <v>27284.29699479957</v>
      </c>
      <c r="E13" s="6">
        <v>28229.860271833466</v>
      </c>
      <c r="F13" s="6">
        <v>29208.192944063634</v>
      </c>
      <c r="G13" s="6">
        <v>25057.007444203689</v>
      </c>
      <c r="H13" s="6">
        <v>15276.825494576891</v>
      </c>
      <c r="I13" s="6">
        <v>14257.877031417904</v>
      </c>
      <c r="J13" s="6">
        <v>100241.32236143916</v>
      </c>
      <c r="K13" s="6">
        <v>144284.36319887568</v>
      </c>
      <c r="N13" t="s">
        <v>58</v>
      </c>
      <c r="O13" s="8">
        <v>2578212.4094744455</v>
      </c>
      <c r="P13" s="8">
        <v>14302299.210504878</v>
      </c>
      <c r="Q13" s="8">
        <v>32899000.929508422</v>
      </c>
      <c r="R13" s="8">
        <v>80065913.654594958</v>
      </c>
      <c r="S13" s="8">
        <v>238035392.06471473</v>
      </c>
      <c r="T13" s="8"/>
      <c r="U13" s="20">
        <v>354498.27198063757</v>
      </c>
      <c r="V13" s="20">
        <v>1166378.5232203887</v>
      </c>
      <c r="W13" s="20">
        <v>2109967.3849681816</v>
      </c>
      <c r="X13" s="20">
        <v>7670969.1047847159</v>
      </c>
      <c r="Y13" s="20">
        <v>16684364.37873826</v>
      </c>
      <c r="Z13" s="20">
        <v>0</v>
      </c>
      <c r="AA13" s="20">
        <v>2932710.6814550832</v>
      </c>
      <c r="AB13" s="20">
        <v>15468677.733725267</v>
      </c>
      <c r="AC13" s="20">
        <v>35008968.314476602</v>
      </c>
      <c r="AD13" s="20">
        <v>87736882.75937967</v>
      </c>
      <c r="AE13" s="20">
        <v>254719756.44345298</v>
      </c>
    </row>
    <row r="14" spans="1:31" x14ac:dyDescent="0.25">
      <c r="B14" t="s">
        <v>31</v>
      </c>
      <c r="C14" s="28">
        <v>7598</v>
      </c>
      <c r="D14" s="6">
        <v>7702.2511078018624</v>
      </c>
      <c r="E14" s="6">
        <v>7969.17994967084</v>
      </c>
      <c r="F14" s="6">
        <v>8245.3594645734902</v>
      </c>
      <c r="G14" s="6">
        <v>6145.1500038822378</v>
      </c>
      <c r="H14" s="6">
        <v>2331.6007770676861</v>
      </c>
      <c r="I14" s="6">
        <v>855.4726218850742</v>
      </c>
      <c r="J14" s="6">
        <v>43312.282111465705</v>
      </c>
      <c r="K14" s="6">
        <v>66566.023221602547</v>
      </c>
      <c r="N14" t="s">
        <v>35</v>
      </c>
      <c r="O14" s="8">
        <v>2506729.3258384466</v>
      </c>
      <c r="P14" s="8">
        <v>15790189.137468966</v>
      </c>
      <c r="Q14" s="8">
        <v>36197505.794759087</v>
      </c>
      <c r="R14" s="8">
        <v>83150465.333247021</v>
      </c>
      <c r="S14" s="8">
        <v>262243857.3586114</v>
      </c>
      <c r="T14" s="8"/>
      <c r="U14" s="20">
        <v>329683.39294199296</v>
      </c>
      <c r="V14" s="20">
        <v>1084732.0265949615</v>
      </c>
      <c r="W14" s="20">
        <v>1962269.6680204091</v>
      </c>
      <c r="X14" s="20">
        <v>7134001.267449786</v>
      </c>
      <c r="Y14" s="20">
        <v>15516458.872226583</v>
      </c>
      <c r="Z14" s="20">
        <v>0</v>
      </c>
      <c r="AA14" s="20">
        <v>2836412.7187804393</v>
      </c>
      <c r="AB14" s="20">
        <v>16874921.164063927</v>
      </c>
      <c r="AC14" s="20">
        <v>38159775.4627795</v>
      </c>
      <c r="AD14" s="20">
        <v>90284466.600696802</v>
      </c>
      <c r="AE14" s="20">
        <v>277760316.230838</v>
      </c>
    </row>
    <row r="15" spans="1:31" x14ac:dyDescent="0.25">
      <c r="A15" t="s">
        <v>33</v>
      </c>
      <c r="B15" t="s">
        <v>34</v>
      </c>
      <c r="C15" s="28">
        <v>7784</v>
      </c>
      <c r="D15" s="20">
        <v>13331</v>
      </c>
      <c r="E15" s="20">
        <v>18849</v>
      </c>
      <c r="F15" s="20">
        <v>25280</v>
      </c>
      <c r="G15" s="20">
        <v>6665.5</v>
      </c>
      <c r="H15" s="20">
        <v>3163.0827272727279</v>
      </c>
      <c r="I15" s="20">
        <v>2799.5100000000011</v>
      </c>
      <c r="J15" s="20">
        <v>111757.08636363636</v>
      </c>
      <c r="K15" s="20">
        <v>190832.03636363638</v>
      </c>
      <c r="M15" t="s">
        <v>37</v>
      </c>
      <c r="O15" s="8">
        <v>198636614.32688129</v>
      </c>
      <c r="P15" s="8">
        <v>175823466.52299899</v>
      </c>
      <c r="Q15" s="8">
        <v>219660145.33167604</v>
      </c>
      <c r="R15" s="8">
        <v>1719603231.4617379</v>
      </c>
      <c r="S15" s="8">
        <v>2001138059.3282497</v>
      </c>
      <c r="T15" s="8"/>
      <c r="U15" s="10"/>
      <c r="V15" s="10"/>
      <c r="W15" s="10"/>
      <c r="X15" s="10"/>
      <c r="Y15" s="10"/>
      <c r="Z15" s="10"/>
      <c r="AA15" s="10">
        <v>198636614.32688129</v>
      </c>
      <c r="AB15" s="10">
        <v>175823466.52299899</v>
      </c>
      <c r="AC15" s="10">
        <v>219660145.33167604</v>
      </c>
      <c r="AD15" s="10">
        <v>1719603231.4617379</v>
      </c>
      <c r="AE15" s="10">
        <v>2001138059.3282497</v>
      </c>
    </row>
    <row r="16" spans="1:31" x14ac:dyDescent="0.25">
      <c r="B16" t="s">
        <v>36</v>
      </c>
      <c r="C16" s="28">
        <v>2033</v>
      </c>
      <c r="D16" s="20">
        <v>3681</v>
      </c>
      <c r="E16" s="20">
        <v>10726</v>
      </c>
      <c r="F16" s="20">
        <v>17071</v>
      </c>
      <c r="G16" s="20">
        <v>902.20517531771543</v>
      </c>
      <c r="H16" s="20">
        <v>641.2735565986452</v>
      </c>
      <c r="I16" s="20">
        <v>803.59018108194221</v>
      </c>
      <c r="J16" s="20">
        <v>64317.606340418191</v>
      </c>
      <c r="K16" s="20">
        <v>131760.68131159706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8591</v>
      </c>
      <c r="D17" s="20">
        <v>10154.034915078995</v>
      </c>
      <c r="E17" s="20">
        <v>16676.387804757785</v>
      </c>
      <c r="F17" s="20">
        <v>22582.581680007366</v>
      </c>
      <c r="G17" s="20">
        <v>6286.3491168629234</v>
      </c>
      <c r="H17" s="20">
        <v>2651.8495899208242</v>
      </c>
      <c r="I17" s="20">
        <v>1479.9095151375395</v>
      </c>
      <c r="J17" s="20">
        <v>96007.514452303469</v>
      </c>
      <c r="K17" s="20">
        <v>176910.46813879331</v>
      </c>
      <c r="M17" t="s">
        <v>40</v>
      </c>
      <c r="O17" s="8">
        <v>31922391.023408622</v>
      </c>
      <c r="P17" s="8">
        <v>67918316.207419664</v>
      </c>
      <c r="Q17" s="8">
        <v>112319335.41034544</v>
      </c>
      <c r="R17" s="8">
        <v>479622399.22304523</v>
      </c>
      <c r="S17" s="8">
        <v>919166583.0131402</v>
      </c>
      <c r="T17" s="8"/>
      <c r="U17" s="8">
        <v>19660230.659619514</v>
      </c>
      <c r="V17" s="8">
        <v>27978729.986768197</v>
      </c>
      <c r="W17" s="8">
        <v>38859164.773748465</v>
      </c>
      <c r="X17" s="8">
        <v>239230083.60825223</v>
      </c>
      <c r="Y17" s="8">
        <v>336964663.90763336</v>
      </c>
      <c r="Z17" s="8"/>
      <c r="AA17" s="8">
        <v>51582621.683028132</v>
      </c>
      <c r="AB17" s="8">
        <v>95897046.194187865</v>
      </c>
      <c r="AC17" s="8">
        <v>151178500.18409389</v>
      </c>
      <c r="AD17" s="8">
        <v>718852482.8312974</v>
      </c>
      <c r="AE17" s="8">
        <v>1256131246.9207735</v>
      </c>
    </row>
    <row r="18" spans="1:31" x14ac:dyDescent="0.25">
      <c r="A18" t="s">
        <v>41</v>
      </c>
      <c r="C18" s="28">
        <v>97415.610709117231</v>
      </c>
      <c r="D18" s="6">
        <v>107028.56747658407</v>
      </c>
      <c r="E18" s="6">
        <v>152497.73512747846</v>
      </c>
      <c r="F18" s="6">
        <v>207504.51655699723</v>
      </c>
      <c r="G18" s="6">
        <v>79618.978710766663</v>
      </c>
      <c r="H18" s="6">
        <v>49165.198485454726</v>
      </c>
      <c r="I18" s="6">
        <v>36530.76376419705</v>
      </c>
      <c r="J18" s="6">
        <v>689242.7739441481</v>
      </c>
      <c r="K18" s="6">
        <v>1411035.6381226715</v>
      </c>
      <c r="N18" t="s">
        <v>42</v>
      </c>
      <c r="O18" s="13">
        <v>10611004</v>
      </c>
      <c r="P18" s="13">
        <v>13545482</v>
      </c>
      <c r="Q18" s="13">
        <v>16530285</v>
      </c>
      <c r="R18" s="13">
        <v>121891995</v>
      </c>
      <c r="S18" s="13">
        <v>152188247</v>
      </c>
      <c r="U18" s="13">
        <v>10618764</v>
      </c>
      <c r="V18" s="13">
        <v>14120717</v>
      </c>
      <c r="W18" s="13">
        <v>19166392</v>
      </c>
      <c r="X18" s="13">
        <v>124237198</v>
      </c>
      <c r="Y18" s="13">
        <v>167658012</v>
      </c>
      <c r="Z18" s="14"/>
      <c r="AA18" s="13">
        <v>10611004</v>
      </c>
      <c r="AB18" s="13">
        <v>13545482</v>
      </c>
      <c r="AC18" s="13">
        <v>16530285</v>
      </c>
      <c r="AD18" s="13">
        <v>121891995</v>
      </c>
      <c r="AE18" s="13">
        <v>152188247</v>
      </c>
    </row>
    <row r="19" spans="1:31" x14ac:dyDescent="0.25">
      <c r="N19" t="s">
        <v>43</v>
      </c>
      <c r="O19" s="15">
        <v>3.0084232390647125</v>
      </c>
      <c r="P19" s="15">
        <v>5.0140937182906935</v>
      </c>
      <c r="Q19" s="15">
        <v>6.7947609741964783</v>
      </c>
      <c r="R19" s="15">
        <v>3.934814580916862</v>
      </c>
      <c r="S19" s="15">
        <v>6.0396686415156635</v>
      </c>
      <c r="T19" s="15"/>
      <c r="U19" s="15">
        <v>1.8514613056302516</v>
      </c>
      <c r="V19" s="15">
        <v>1.9813958446138533</v>
      </c>
      <c r="W19" s="15">
        <v>2.0274637382846215</v>
      </c>
      <c r="X19" s="15">
        <v>1.9255914288106548</v>
      </c>
      <c r="Y19" s="15">
        <v>2.0098333499721646</v>
      </c>
      <c r="Z19" s="15"/>
      <c r="AA19" s="15">
        <v>4.861238548494387</v>
      </c>
      <c r="AB19" s="15">
        <v>7.0796333562872009</v>
      </c>
      <c r="AC19" s="15">
        <v>9.1455471084796116</v>
      </c>
      <c r="AD19" s="15">
        <v>5.8974544048712749</v>
      </c>
      <c r="AE19" s="15">
        <v>8.2537993023914229</v>
      </c>
    </row>
    <row r="20" spans="1:31" x14ac:dyDescent="0.25">
      <c r="M20" t="s">
        <v>44</v>
      </c>
      <c r="O20" s="8">
        <v>230559005.35028991</v>
      </c>
      <c r="P20" s="8">
        <v>243741782.73041865</v>
      </c>
      <c r="Q20" s="8">
        <v>331979480.74202144</v>
      </c>
      <c r="R20" s="8">
        <v>2199225630.684783</v>
      </c>
      <c r="S20" s="8">
        <v>2920304642.3413897</v>
      </c>
      <c r="T20" s="8"/>
      <c r="U20" s="8">
        <v>19660230.659619514</v>
      </c>
      <c r="V20" s="8">
        <v>27978729.986768197</v>
      </c>
      <c r="W20" s="8">
        <v>38859164.773748465</v>
      </c>
      <c r="X20" s="8">
        <v>239230083.60825223</v>
      </c>
      <c r="Y20" s="8">
        <v>336964663.90763336</v>
      </c>
      <c r="Z20" s="8"/>
      <c r="AA20" s="8">
        <v>250219236.00990942</v>
      </c>
      <c r="AB20" s="8">
        <v>271720512.71718687</v>
      </c>
      <c r="AC20" s="8">
        <v>370838645.51576996</v>
      </c>
      <c r="AD20" s="8">
        <v>2438455714.2930355</v>
      </c>
      <c r="AE20" s="8">
        <v>3257269306.2490234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21.728293133269002</v>
      </c>
      <c r="P21" s="15">
        <v>17.994323327174232</v>
      </c>
      <c r="Q21" s="15">
        <v>20.083106899973075</v>
      </c>
      <c r="R21" s="15">
        <v>18.042412306770292</v>
      </c>
      <c r="S21" s="15">
        <v>19.188765886378793</v>
      </c>
      <c r="T21" s="15"/>
      <c r="U21" s="15">
        <v>1.8514613056302516</v>
      </c>
      <c r="V21" s="15">
        <v>1.9813958446138533</v>
      </c>
      <c r="W21" s="15">
        <v>2.0274637382846215</v>
      </c>
      <c r="X21" s="15">
        <v>1.9255914288106548</v>
      </c>
      <c r="Y21" s="15">
        <v>2.0098333499721646</v>
      </c>
      <c r="Z21" s="15"/>
      <c r="AA21" s="15">
        <v>23.581108442698675</v>
      </c>
      <c r="AB21" s="15">
        <v>20.059862965170737</v>
      </c>
      <c r="AC21" s="15">
        <v>22.433893034256212</v>
      </c>
      <c r="AD21" s="15">
        <v>20.005052130724707</v>
      </c>
      <c r="AE21" s="15">
        <v>21.402896547254556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6.4753004005340453E-2</v>
      </c>
      <c r="E23" s="18">
        <v>0.53394524450071212</v>
      </c>
      <c r="F23" s="18">
        <v>0.81145333177187029</v>
      </c>
      <c r="G23" s="18">
        <v>-2.8131115459882582E-2</v>
      </c>
      <c r="H23" s="18">
        <v>0.27959882583170254</v>
      </c>
      <c r="I23" s="18">
        <v>0.60616438356164382</v>
      </c>
      <c r="M23" t="s">
        <v>45</v>
      </c>
      <c r="N23" t="s">
        <v>47</v>
      </c>
    </row>
    <row r="24" spans="1:31" x14ac:dyDescent="0.25">
      <c r="B24" t="s">
        <v>19</v>
      </c>
      <c r="D24" s="18">
        <v>0.13467548038062491</v>
      </c>
      <c r="E24" s="18">
        <v>0.48333319046725309</v>
      </c>
      <c r="F24" s="18">
        <v>0.72102444676479749</v>
      </c>
      <c r="G24" s="18">
        <v>5.5174251641535728E-2</v>
      </c>
      <c r="H24" s="18">
        <v>0.20675209568941222</v>
      </c>
      <c r="I24" s="18">
        <v>0.42117928970835927</v>
      </c>
      <c r="N24" t="s">
        <v>48</v>
      </c>
      <c r="O24" s="18">
        <v>1.2693742989367725E-3</v>
      </c>
      <c r="P24" s="18">
        <v>3.9826901933704131E-3</v>
      </c>
      <c r="Q24" s="18">
        <v>6.4036428204614351E-3</v>
      </c>
      <c r="R24" s="18">
        <v>3.1745293155212091E-3</v>
      </c>
      <c r="S24" s="18">
        <v>5.3412541568598933E-3</v>
      </c>
      <c r="T24" s="18"/>
      <c r="U24" s="18">
        <v>2.1651793691552933E-3</v>
      </c>
      <c r="V24" s="18">
        <v>2.2890445620688204E-3</v>
      </c>
      <c r="W24" s="18">
        <v>2.5043846352921792E-3</v>
      </c>
      <c r="X24" s="18">
        <v>2.2589781161265667E-3</v>
      </c>
      <c r="Y24" s="18">
        <v>2.3924383740374843E-3</v>
      </c>
      <c r="Z24" s="18"/>
      <c r="AA24" s="18">
        <v>1.6108019684099477E-3</v>
      </c>
      <c r="AB24" s="18">
        <v>3.4885555386334794E-3</v>
      </c>
      <c r="AC24" s="18">
        <v>5.4013712267601656E-3</v>
      </c>
      <c r="AD24" s="18">
        <v>2.8698389997610868E-3</v>
      </c>
      <c r="AE24" s="18">
        <v>4.5502168177123641E-3</v>
      </c>
    </row>
    <row r="25" spans="1:31" x14ac:dyDescent="0.25">
      <c r="B25" t="s">
        <v>49</v>
      </c>
      <c r="D25" s="18">
        <v>0.25396048415806338</v>
      </c>
      <c r="E25" s="18">
        <v>0.75604353879255792</v>
      </c>
      <c r="F25" s="18">
        <v>0.9131859898857464</v>
      </c>
      <c r="G25" s="18">
        <v>0.18155633665299747</v>
      </c>
      <c r="H25" s="18">
        <v>0.65690637237451055</v>
      </c>
      <c r="I25" s="18">
        <v>0.83499466002135991</v>
      </c>
      <c r="N25" t="s">
        <v>50</v>
      </c>
      <c r="O25" s="18">
        <v>4.416405387574833E-2</v>
      </c>
      <c r="P25" s="18">
        <v>0.14458612122011125</v>
      </c>
      <c r="Q25" s="18">
        <v>0.13166261798435672</v>
      </c>
      <c r="R25" s="18">
        <v>0.1171271099640829</v>
      </c>
      <c r="S25" s="18">
        <v>0.14502003091621801</v>
      </c>
      <c r="T25" s="18"/>
      <c r="U25" s="18">
        <v>8.8948247335446484E-2</v>
      </c>
      <c r="V25" s="18">
        <v>0.10144948549882461</v>
      </c>
      <c r="W25" s="18">
        <v>0.11242050226776004</v>
      </c>
      <c r="X25" s="18">
        <v>9.5894371642002846E-2</v>
      </c>
      <c r="Y25" s="18">
        <v>0.10793747558923245</v>
      </c>
      <c r="Z25" s="18"/>
      <c r="AA25" s="18">
        <v>6.1233127617930448E-2</v>
      </c>
      <c r="AB25" s="18">
        <v>0.13200066284280609</v>
      </c>
      <c r="AC25" s="18">
        <v>0.12671659362033519</v>
      </c>
      <c r="AD25" s="18">
        <v>0.11006097346829309</v>
      </c>
      <c r="AE25" s="18">
        <v>0.13507241531217593</v>
      </c>
    </row>
    <row r="26" spans="1:31" x14ac:dyDescent="0.25">
      <c r="B26" t="s">
        <v>51</v>
      </c>
      <c r="D26" s="18">
        <v>0.27963834795634496</v>
      </c>
      <c r="E26" s="18">
        <v>0.67100499694064863</v>
      </c>
      <c r="F26" s="18">
        <v>0.79140670105972843</v>
      </c>
      <c r="G26" s="18">
        <v>0.21690834367245657</v>
      </c>
      <c r="H26" s="18">
        <v>0.4996704404466501</v>
      </c>
      <c r="I26" s="18">
        <v>0.56575682382133996</v>
      </c>
      <c r="N26" t="s">
        <v>20</v>
      </c>
      <c r="O26" s="18">
        <v>9.0349333469562407E-2</v>
      </c>
      <c r="P26" s="18">
        <v>5.4738740164360311E-2</v>
      </c>
      <c r="Q26" s="18">
        <v>1.9234498833015201E-2</v>
      </c>
      <c r="R26" s="18">
        <v>7.2511846211722575E-2</v>
      </c>
      <c r="S26" s="18">
        <v>3.4710378594107159E-2</v>
      </c>
      <c r="T26" s="18"/>
      <c r="U26" s="18">
        <v>0.1587571524608492</v>
      </c>
      <c r="V26" s="18">
        <v>0.18106971448125958</v>
      </c>
      <c r="W26" s="18">
        <v>0.20065106387162543</v>
      </c>
      <c r="X26" s="18">
        <v>0.17115485910818412</v>
      </c>
      <c r="Y26" s="18">
        <v>0.1926496561041324</v>
      </c>
      <c r="Z26" s="18"/>
      <c r="AA26" s="18">
        <v>0.1164223296921004</v>
      </c>
      <c r="AB26" s="18">
        <v>9.1596812020092774E-2</v>
      </c>
      <c r="AC26" s="18">
        <v>6.5866104418056834E-2</v>
      </c>
      <c r="AD26" s="18">
        <v>0.10533968890017656</v>
      </c>
      <c r="AE26" s="18">
        <v>7.7078527379865994E-2</v>
      </c>
    </row>
    <row r="27" spans="1:31" x14ac:dyDescent="0.25">
      <c r="B27" t="s">
        <v>52</v>
      </c>
      <c r="D27" s="18">
        <v>0.27229210164485412</v>
      </c>
      <c r="E27" s="18">
        <v>0.69542579871333554</v>
      </c>
      <c r="F27" s="18">
        <v>0.82606030726591961</v>
      </c>
      <c r="G27" s="18">
        <v>0.20686018760059943</v>
      </c>
      <c r="H27" s="18">
        <v>0.53489759671421433</v>
      </c>
      <c r="I27" s="18">
        <v>0.63773103180329693</v>
      </c>
      <c r="N27" t="s">
        <v>53</v>
      </c>
      <c r="O27" s="18">
        <v>4.4513768389495272E-2</v>
      </c>
      <c r="P27" s="18">
        <v>8.8900647368184149E-2</v>
      </c>
      <c r="Q27" s="18">
        <v>3.8871510857827279E-2</v>
      </c>
      <c r="R27" s="18">
        <v>8.8366659162959715E-2</v>
      </c>
      <c r="S27" s="18">
        <v>5.9505552066843569E-2</v>
      </c>
      <c r="T27" s="18"/>
      <c r="U27" s="18">
        <v>0.13596195329102045</v>
      </c>
      <c r="V27" s="18">
        <v>0.15289387008381833</v>
      </c>
      <c r="W27" s="18">
        <v>0.17178335944667739</v>
      </c>
      <c r="X27" s="18">
        <v>0.14480865307789781</v>
      </c>
      <c r="Y27" s="18">
        <v>0.16399796161801647</v>
      </c>
      <c r="Z27" s="18"/>
      <c r="AA27" s="18">
        <v>7.9368383178473084E-2</v>
      </c>
      <c r="AB27" s="18">
        <v>0.1075711817631462</v>
      </c>
      <c r="AC27" s="18">
        <v>7.303538613379755E-2</v>
      </c>
      <c r="AD27" s="18">
        <v>0.10715023889006202</v>
      </c>
      <c r="AE27" s="18">
        <v>8.7536261239649082E-2</v>
      </c>
    </row>
    <row r="28" spans="1:31" x14ac:dyDescent="0.25">
      <c r="B28" t="s">
        <v>28</v>
      </c>
      <c r="D28" s="18">
        <v>0.20216182024270618</v>
      </c>
      <c r="E28" s="18">
        <v>0.70742274715932463</v>
      </c>
      <c r="F28" s="18">
        <v>0.89624798948297579</v>
      </c>
      <c r="G28" s="18">
        <v>0.19121479285572021</v>
      </c>
      <c r="H28" s="18">
        <v>0.69312966871970438</v>
      </c>
      <c r="I28" s="18">
        <v>0.88740818348445993</v>
      </c>
      <c r="N28" t="s">
        <v>54</v>
      </c>
      <c r="O28" s="18">
        <v>0.44331017599857581</v>
      </c>
      <c r="P28" s="18">
        <v>0.26368041665007852</v>
      </c>
      <c r="Q28" s="18">
        <v>0.19630715154767636</v>
      </c>
      <c r="R28" s="18">
        <v>0.33733954316886905</v>
      </c>
      <c r="S28" s="18">
        <v>0.21923182806907071</v>
      </c>
      <c r="T28" s="18"/>
      <c r="U28" s="18">
        <v>3.6733287704814821E-2</v>
      </c>
      <c r="V28" s="18">
        <v>4.1682784324463137E-2</v>
      </c>
      <c r="W28" s="18">
        <v>4.692362801231531E-2</v>
      </c>
      <c r="X28" s="18">
        <v>3.946818782246346E-2</v>
      </c>
      <c r="Y28" s="18">
        <v>4.4670565593062254E-2</v>
      </c>
      <c r="Z28" s="18"/>
      <c r="AA28" s="18">
        <v>0.28834722250922828</v>
      </c>
      <c r="AB28" s="18">
        <v>0.19891083240279345</v>
      </c>
      <c r="AC28" s="18">
        <v>0.15790937045793854</v>
      </c>
      <c r="AD28" s="18">
        <v>0.2382096229891992</v>
      </c>
      <c r="AE28" s="18">
        <v>0.17240473314112303</v>
      </c>
    </row>
    <row r="29" spans="1:31" x14ac:dyDescent="0.25">
      <c r="B29" t="s">
        <v>55</v>
      </c>
      <c r="D29" s="18">
        <v>0.75490215286125628</v>
      </c>
      <c r="E29" s="18">
        <v>0.94021316832009638</v>
      </c>
      <c r="F29" s="18">
        <v>0.95292659006022251</v>
      </c>
      <c r="G29" s="18">
        <v>0.55621978587421772</v>
      </c>
      <c r="H29" s="18">
        <v>0.68456785214036142</v>
      </c>
      <c r="I29" s="18">
        <v>0.60472691535566048</v>
      </c>
      <c r="N29" t="s">
        <v>28</v>
      </c>
      <c r="O29" s="18">
        <v>0.21710253997672532</v>
      </c>
      <c r="P29" s="18">
        <v>1.0425624962283725E-3</v>
      </c>
      <c r="Q29" s="18">
        <v>-7.6585136203266742E-3</v>
      </c>
      <c r="R29" s="18">
        <v>4.1178484630339192E-2</v>
      </c>
      <c r="S29" s="18">
        <v>-8.083888721144206E-3</v>
      </c>
      <c r="T29" s="18"/>
      <c r="U29" s="18">
        <v>0.5426338930685346</v>
      </c>
      <c r="V29" s="18">
        <v>0.44015717637321483</v>
      </c>
      <c r="W29" s="18">
        <v>0.3609222964465249</v>
      </c>
      <c r="X29" s="18">
        <v>0.48452904462758128</v>
      </c>
      <c r="Y29" s="18">
        <v>0.39279047833492042</v>
      </c>
      <c r="Z29" s="18"/>
      <c r="AA29" s="18">
        <v>0.34117575068033656</v>
      </c>
      <c r="AB29" s="18">
        <v>0.12915776210341715</v>
      </c>
      <c r="AC29" s="18">
        <v>8.7082090456233857E-2</v>
      </c>
      <c r="AD29" s="18">
        <v>0.18872307002032501</v>
      </c>
      <c r="AE29" s="18">
        <v>9.9453039999769816E-2</v>
      </c>
    </row>
    <row r="30" spans="1:31" x14ac:dyDescent="0.25">
      <c r="B30" s="25" t="s">
        <v>68</v>
      </c>
      <c r="C30" s="26">
        <v>-4.2147341583569475E-2</v>
      </c>
      <c r="N30" t="s">
        <v>55</v>
      </c>
      <c r="O30" s="18">
        <v>0.15929075399095624</v>
      </c>
      <c r="P30" s="18">
        <v>0.44306882190766717</v>
      </c>
      <c r="Q30" s="18">
        <v>0.61517909157698969</v>
      </c>
      <c r="R30" s="18">
        <v>0.34030182754650551</v>
      </c>
      <c r="S30" s="18">
        <v>0.5442748449180449</v>
      </c>
      <c r="T30" s="18"/>
      <c r="U30" s="18">
        <v>3.4800286770179309E-2</v>
      </c>
      <c r="V30" s="18">
        <v>8.0457924676350698E-2</v>
      </c>
      <c r="W30" s="18">
        <v>0.10479476531980467</v>
      </c>
      <c r="X30" s="18">
        <v>6.1885905605743828E-2</v>
      </c>
      <c r="Y30" s="18">
        <v>9.5561424386598384E-2</v>
      </c>
      <c r="Z30" s="18"/>
      <c r="AA30" s="18">
        <v>0.11184238435352147</v>
      </c>
      <c r="AB30" s="18">
        <v>0.33727419332911091</v>
      </c>
      <c r="AC30" s="18">
        <v>0.48398908368687787</v>
      </c>
      <c r="AD30" s="18">
        <v>0.24764656673218322</v>
      </c>
      <c r="AE30" s="18">
        <v>0.42390480610970382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8.1632653061224386E-2</v>
      </c>
      <c r="E32" s="18">
        <v>0.45884161850353022</v>
      </c>
      <c r="F32" s="18">
        <v>0.51185350429850129</v>
      </c>
      <c r="G32" s="18">
        <v>6.9031861630923674E-2</v>
      </c>
      <c r="H32" s="18">
        <v>0.43240477449091991</v>
      </c>
      <c r="I32" s="18">
        <v>0.47026278909835023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0.83218830031976621</v>
      </c>
      <c r="F33" s="18">
        <v>0.88925988924050625</v>
      </c>
      <c r="G33" s="18">
        <v>0.14369218910585818</v>
      </c>
      <c r="H33" s="18">
        <v>0.59364302064841634</v>
      </c>
      <c r="I33" s="18">
        <v>0.64035071942446031</v>
      </c>
      <c r="N33" t="s">
        <v>57</v>
      </c>
      <c r="O33" s="11">
        <v>8411.6185514545505</v>
      </c>
      <c r="P33" s="11">
        <v>2358.80963200213</v>
      </c>
      <c r="Q33" s="11">
        <v>1941.6985082168781</v>
      </c>
      <c r="R33" s="11">
        <v>3190.7851831363478</v>
      </c>
      <c r="S33" s="11">
        <v>2069.6179199461908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65720314.374399997</v>
      </c>
      <c r="D38" s="19">
        <v>67061545.280000001</v>
      </c>
      <c r="E38" s="30">
        <v>85607446.24000001</v>
      </c>
      <c r="F38" s="19">
        <v>104471401.2</v>
      </c>
      <c r="G38" s="30">
        <v>62498813.559999995</v>
      </c>
      <c r="H38" s="19">
        <v>59464665.979999997</v>
      </c>
      <c r="I38" s="30">
        <v>50747974.949999996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38"/>
  <sheetViews>
    <sheetView topLeftCell="R4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5703125" bestFit="1" customWidth="1"/>
    <col min="6" max="6" width="10.5703125" customWidth="1"/>
    <col min="7" max="9" width="10.5703125" bestFit="1" customWidth="1"/>
    <col min="10" max="11" width="11.5703125" bestFit="1" customWidth="1"/>
    <col min="14" max="14" width="28.85546875" bestFit="1" customWidth="1"/>
    <col min="15" max="17" width="15.28515625" bestFit="1" customWidth="1"/>
    <col min="18" max="19" width="16.28515625" bestFit="1" customWidth="1"/>
    <col min="20" max="20" width="1.7109375" customWidth="1"/>
    <col min="21" max="23" width="13.7109375" bestFit="1" customWidth="1"/>
    <col min="24" max="25" width="15.28515625" bestFit="1" customWidth="1"/>
    <col min="26" max="26" width="1.5703125" customWidth="1"/>
    <col min="27" max="29" width="15.28515625" bestFit="1" customWidth="1"/>
    <col min="30" max="31" width="16.28515625" bestFit="1" customWidth="1"/>
  </cols>
  <sheetData>
    <row r="1" spans="1:31" x14ac:dyDescent="0.25">
      <c r="A1" t="s">
        <v>92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1924315</v>
      </c>
      <c r="D4" s="6">
        <v>2163199</v>
      </c>
      <c r="E4" s="6">
        <v>2949456</v>
      </c>
      <c r="F4" s="6">
        <v>4155381</v>
      </c>
      <c r="G4" s="6">
        <v>1820496</v>
      </c>
      <c r="H4" s="6">
        <v>1337083</v>
      </c>
      <c r="I4" s="6">
        <v>1617635</v>
      </c>
      <c r="J4" s="6">
        <v>9863454</v>
      </c>
      <c r="K4" s="6">
        <v>21307734</v>
      </c>
      <c r="M4" t="s">
        <v>13</v>
      </c>
    </row>
    <row r="5" spans="1:31" x14ac:dyDescent="0.25">
      <c r="B5" t="s">
        <v>15</v>
      </c>
      <c r="C5" s="27">
        <v>5.52</v>
      </c>
      <c r="D5" s="7">
        <v>5.52</v>
      </c>
      <c r="E5" s="7">
        <v>5.52</v>
      </c>
      <c r="F5" s="7">
        <v>5.52</v>
      </c>
      <c r="G5" s="7">
        <v>4.62</v>
      </c>
      <c r="H5" s="7">
        <v>2.4700000000000002</v>
      </c>
      <c r="I5" s="7">
        <v>2.2400000000000002</v>
      </c>
      <c r="J5" s="6"/>
      <c r="K5" s="6"/>
      <c r="N5" t="s">
        <v>16</v>
      </c>
      <c r="O5" s="8">
        <v>7337408.2017809842</v>
      </c>
      <c r="P5" s="8">
        <v>36187403.76435484</v>
      </c>
      <c r="Q5" s="8">
        <v>60034484.622023642</v>
      </c>
      <c r="R5" s="8">
        <v>208062070.20693639</v>
      </c>
      <c r="S5" s="8">
        <v>499540303.87413561</v>
      </c>
      <c r="T5" s="8"/>
      <c r="U5" s="8">
        <v>10814046.055567669</v>
      </c>
      <c r="V5" s="8">
        <v>17830486.459375609</v>
      </c>
      <c r="W5" s="8">
        <v>31447612.691475306</v>
      </c>
      <c r="X5" s="8">
        <v>142436748.67532924</v>
      </c>
      <c r="Y5" s="8">
        <v>243967011.40465608</v>
      </c>
      <c r="Z5" s="8"/>
      <c r="AA5" s="8">
        <v>18151454.257348653</v>
      </c>
      <c r="AB5" s="8">
        <v>54017890.223730452</v>
      </c>
      <c r="AC5" s="8">
        <v>91482097.313498944</v>
      </c>
      <c r="AD5" s="8">
        <v>350498818.88226563</v>
      </c>
      <c r="AE5" s="8">
        <v>743507315.27879167</v>
      </c>
    </row>
    <row r="6" spans="1:31" x14ac:dyDescent="0.25">
      <c r="B6" t="s">
        <v>17</v>
      </c>
      <c r="C6" s="23">
        <v>8852</v>
      </c>
      <c r="D6" s="6">
        <v>9951</v>
      </c>
      <c r="E6" s="6">
        <v>13567</v>
      </c>
      <c r="F6" s="6">
        <v>19115</v>
      </c>
      <c r="G6" s="6">
        <v>6012</v>
      </c>
      <c r="H6" s="6">
        <v>2573</v>
      </c>
      <c r="I6" s="6">
        <v>2996</v>
      </c>
      <c r="J6" s="6">
        <v>78793</v>
      </c>
      <c r="K6" s="6">
        <v>137417</v>
      </c>
      <c r="N6" t="s">
        <v>18</v>
      </c>
      <c r="O6" s="8">
        <v>18077133.092465129</v>
      </c>
      <c r="P6" s="8">
        <v>39310184.565627843</v>
      </c>
      <c r="Q6" s="8">
        <v>77961479.252841011</v>
      </c>
      <c r="R6" s="8">
        <v>316681823.67607892</v>
      </c>
      <c r="S6" s="8">
        <v>581731440.39381051</v>
      </c>
      <c r="T6" s="8"/>
      <c r="U6" s="8">
        <v>21803882.571872007</v>
      </c>
      <c r="V6" s="8">
        <v>35798374.170543075</v>
      </c>
      <c r="W6" s="8">
        <v>64377310.149513587</v>
      </c>
      <c r="X6" s="8">
        <v>286262012.49089754</v>
      </c>
      <c r="Y6" s="8">
        <v>494707677.27882785</v>
      </c>
      <c r="Z6" s="8"/>
      <c r="AA6" s="8">
        <v>39881015.664337136</v>
      </c>
      <c r="AB6" s="8">
        <v>75108558.736170918</v>
      </c>
      <c r="AC6" s="8">
        <v>142338789.4023546</v>
      </c>
      <c r="AD6" s="8">
        <v>602943836.16697645</v>
      </c>
      <c r="AE6" s="8">
        <v>1076439117.6726384</v>
      </c>
    </row>
    <row r="7" spans="1:31" x14ac:dyDescent="0.25">
      <c r="B7" t="s">
        <v>19</v>
      </c>
      <c r="C7" s="28">
        <v>48948.423040843751</v>
      </c>
      <c r="D7" s="9">
        <v>55024.330045889008</v>
      </c>
      <c r="E7" s="9">
        <v>75025.396141267149</v>
      </c>
      <c r="F7" s="9">
        <v>105700.28775701646</v>
      </c>
      <c r="G7" s="9">
        <v>35540.756185357939</v>
      </c>
      <c r="H7" s="9">
        <v>20228.759379436222</v>
      </c>
      <c r="I7" s="9">
        <v>24000.406864733322</v>
      </c>
      <c r="J7" s="9">
        <v>386126.37064695271</v>
      </c>
      <c r="K7" s="9">
        <v>693993.52680094738</v>
      </c>
      <c r="N7" t="s">
        <v>20</v>
      </c>
      <c r="O7" s="8">
        <v>39134351.438565448</v>
      </c>
      <c r="P7" s="8">
        <v>-12661370.68096523</v>
      </c>
      <c r="Q7" s="8">
        <v>-48298290.905988634</v>
      </c>
      <c r="R7" s="8">
        <v>171577352.51114678</v>
      </c>
      <c r="S7" s="8">
        <v>-325272029.07604122</v>
      </c>
      <c r="T7" s="8"/>
      <c r="U7" s="8">
        <v>67681255.583874196</v>
      </c>
      <c r="V7" s="8">
        <v>111121404.35596189</v>
      </c>
      <c r="W7" s="8">
        <v>199833079.01147485</v>
      </c>
      <c r="X7" s="8">
        <v>888583584.51888394</v>
      </c>
      <c r="Y7" s="8">
        <v>1535618103.8534055</v>
      </c>
      <c r="Z7" s="8"/>
      <c r="AA7" s="8">
        <v>106815607.02243964</v>
      </c>
      <c r="AB7" s="8">
        <v>98460033.674996659</v>
      </c>
      <c r="AC7" s="8">
        <v>151534788.10548621</v>
      </c>
      <c r="AD7" s="8">
        <v>1060160937.0300307</v>
      </c>
      <c r="AE7" s="8">
        <v>1210346074.7773643</v>
      </c>
    </row>
    <row r="8" spans="1:31" x14ac:dyDescent="0.25">
      <c r="B8" t="s">
        <v>21</v>
      </c>
      <c r="C8" s="23">
        <v>50167</v>
      </c>
      <c r="D8" s="6">
        <v>56370</v>
      </c>
      <c r="E8" s="6">
        <v>76796</v>
      </c>
      <c r="F8" s="6">
        <v>108184</v>
      </c>
      <c r="G8" s="6">
        <v>32094</v>
      </c>
      <c r="H8" s="6">
        <v>11389</v>
      </c>
      <c r="I8" s="6">
        <v>9817</v>
      </c>
      <c r="J8" s="6">
        <v>473409</v>
      </c>
      <c r="K8" s="6">
        <v>831489</v>
      </c>
      <c r="N8" t="s">
        <v>22</v>
      </c>
      <c r="O8" s="8">
        <v>4745849.7199767381</v>
      </c>
      <c r="P8" s="8">
        <v>-1767746.3904487938</v>
      </c>
      <c r="Q8" s="8">
        <v>-24711436.283740386</v>
      </c>
      <c r="R8" s="8">
        <v>48424941.636488318</v>
      </c>
      <c r="S8" s="8">
        <v>-154307428.55415499</v>
      </c>
      <c r="T8" s="8"/>
      <c r="U8" s="8">
        <v>29482363.962529898</v>
      </c>
      <c r="V8" s="8">
        <v>48221268.190485671</v>
      </c>
      <c r="W8" s="8">
        <v>86415587.720956802</v>
      </c>
      <c r="X8" s="8">
        <v>386521760.45333523</v>
      </c>
      <c r="Y8" s="8">
        <v>664489415.83851886</v>
      </c>
      <c r="Z8" s="8"/>
      <c r="AA8" s="8">
        <v>34228213.682506636</v>
      </c>
      <c r="AB8" s="8">
        <v>46453521.800036877</v>
      </c>
      <c r="AC8" s="8">
        <v>61704151.437216416</v>
      </c>
      <c r="AD8" s="8">
        <v>434946702.08982354</v>
      </c>
      <c r="AE8" s="8">
        <v>510181987.28436387</v>
      </c>
    </row>
    <row r="9" spans="1:31" x14ac:dyDescent="0.25">
      <c r="B9" t="s">
        <v>23</v>
      </c>
      <c r="C9" s="23">
        <v>91111</v>
      </c>
      <c r="D9" s="6">
        <v>101212</v>
      </c>
      <c r="E9" s="6">
        <v>132756</v>
      </c>
      <c r="F9" s="6">
        <v>185467</v>
      </c>
      <c r="G9" s="6">
        <v>53217</v>
      </c>
      <c r="H9" s="6">
        <v>32887</v>
      </c>
      <c r="I9" s="6">
        <v>33876</v>
      </c>
      <c r="J9" s="6">
        <v>759196</v>
      </c>
      <c r="K9" s="6">
        <v>1286855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141278</v>
      </c>
      <c r="D10" s="6">
        <v>157582</v>
      </c>
      <c r="E10" s="6">
        <v>209552</v>
      </c>
      <c r="F10" s="6">
        <v>293651</v>
      </c>
      <c r="G10" s="6">
        <v>85311</v>
      </c>
      <c r="H10" s="6">
        <v>44276</v>
      </c>
      <c r="I10" s="6">
        <v>43693</v>
      </c>
      <c r="J10" s="6">
        <v>1232605</v>
      </c>
      <c r="K10" s="6">
        <v>2118344</v>
      </c>
      <c r="N10" t="s">
        <v>26</v>
      </c>
      <c r="O10" s="8">
        <v>60392518.835817672</v>
      </c>
      <c r="P10" s="8">
        <v>71044879.839152917</v>
      </c>
      <c r="Q10" s="8">
        <v>94322539.676371813</v>
      </c>
      <c r="R10" s="8">
        <v>665769501.34222269</v>
      </c>
      <c r="S10" s="8">
        <v>815337938.11784458</v>
      </c>
      <c r="T10" s="8"/>
      <c r="U10" s="20">
        <v>41287055.112938218</v>
      </c>
      <c r="V10" s="20">
        <v>70752208.329286799</v>
      </c>
      <c r="W10" s="20">
        <v>129749063.68923128</v>
      </c>
      <c r="X10" s="20">
        <v>556574603.07513309</v>
      </c>
      <c r="Y10" s="20">
        <v>990300433.06069112</v>
      </c>
      <c r="Z10" s="20">
        <v>0</v>
      </c>
      <c r="AA10" s="20">
        <v>101679573.94875589</v>
      </c>
      <c r="AB10" s="20">
        <v>141797088.16843972</v>
      </c>
      <c r="AC10" s="20">
        <v>224071603.36560309</v>
      </c>
      <c r="AD10" s="20">
        <v>1222344104.4173558</v>
      </c>
      <c r="AE10" s="20">
        <v>1805638371.1785357</v>
      </c>
    </row>
    <row r="11" spans="1:31" x14ac:dyDescent="0.25">
      <c r="B11" t="s">
        <v>62</v>
      </c>
      <c r="C11" s="28">
        <v>73.417293946157457</v>
      </c>
      <c r="D11" s="6">
        <v>72.846742255335727</v>
      </c>
      <c r="E11" s="6">
        <v>71.047677944678611</v>
      </c>
      <c r="F11" s="6">
        <v>70.66764756348455</v>
      </c>
      <c r="G11" s="6">
        <v>46.861404803965513</v>
      </c>
      <c r="H11" s="6">
        <v>33.113875503614956</v>
      </c>
      <c r="I11" s="6">
        <v>27.010419532218332</v>
      </c>
      <c r="N11" t="s">
        <v>27</v>
      </c>
      <c r="O11" s="8">
        <v>52692883.547843881</v>
      </c>
      <c r="P11" s="8">
        <v>65358899.663491532</v>
      </c>
      <c r="Q11" s="8">
        <v>91184459.240979016</v>
      </c>
      <c r="R11" s="8">
        <v>597578589.50396132</v>
      </c>
      <c r="S11" s="8">
        <v>782360998.29521155</v>
      </c>
      <c r="T11" s="8"/>
      <c r="U11" s="20">
        <v>51725889.962311722</v>
      </c>
      <c r="V11" s="20">
        <v>87190856.665037706</v>
      </c>
      <c r="W11" s="20">
        <v>157908517.27728632</v>
      </c>
      <c r="X11" s="20">
        <v>690400489.6269877</v>
      </c>
      <c r="Y11" s="20">
        <v>1211249685.4157865</v>
      </c>
      <c r="Z11" s="20">
        <v>0</v>
      </c>
      <c r="AA11" s="20">
        <v>104418773.5101556</v>
      </c>
      <c r="AB11" s="20">
        <v>152549756.32852924</v>
      </c>
      <c r="AC11" s="20">
        <v>249092976.51826534</v>
      </c>
      <c r="AD11" s="20">
        <v>1287979079.130949</v>
      </c>
      <c r="AE11" s="20">
        <v>1993610683.7109981</v>
      </c>
    </row>
    <row r="12" spans="1:31" x14ac:dyDescent="0.25">
      <c r="B12" t="s">
        <v>63</v>
      </c>
      <c r="C12" s="23">
        <v>460</v>
      </c>
      <c r="D12">
        <v>460</v>
      </c>
      <c r="E12">
        <v>460</v>
      </c>
      <c r="F12">
        <v>460</v>
      </c>
      <c r="G12" s="9">
        <v>330.26</v>
      </c>
      <c r="H12" s="30">
        <v>192.45</v>
      </c>
      <c r="I12" s="30">
        <v>185.2</v>
      </c>
      <c r="N12" t="s">
        <v>30</v>
      </c>
      <c r="O12" s="8">
        <v>36374726.276049942</v>
      </c>
      <c r="P12" s="8">
        <v>22268114.007458147</v>
      </c>
      <c r="Q12" s="8">
        <v>28875883.090780765</v>
      </c>
      <c r="R12" s="8">
        <v>250740023.22343382</v>
      </c>
      <c r="S12" s="8">
        <v>244050873.64783832</v>
      </c>
      <c r="T12" s="8"/>
      <c r="U12" s="20">
        <v>16037191.416754726</v>
      </c>
      <c r="V12" s="20">
        <v>19311329.021313634</v>
      </c>
      <c r="W12" s="20">
        <v>24649770.152557179</v>
      </c>
      <c r="X12" s="20">
        <v>177433147.65014187</v>
      </c>
      <c r="Y12" s="20">
        <v>220179762.72317317</v>
      </c>
      <c r="Z12" s="20">
        <v>0</v>
      </c>
      <c r="AA12" s="20">
        <v>52411917.692804664</v>
      </c>
      <c r="AB12" s="20">
        <v>41579443.02877178</v>
      </c>
      <c r="AC12" s="20">
        <v>53525653.243337944</v>
      </c>
      <c r="AD12" s="20">
        <v>428173170.87357569</v>
      </c>
      <c r="AE12" s="20">
        <v>464230636.3710115</v>
      </c>
    </row>
    <row r="13" spans="1:31" x14ac:dyDescent="0.25">
      <c r="A13" t="s">
        <v>28</v>
      </c>
      <c r="B13" t="s">
        <v>29</v>
      </c>
      <c r="C13" s="23">
        <v>77542</v>
      </c>
      <c r="D13" s="6">
        <v>81081.116965003413</v>
      </c>
      <c r="E13" s="6">
        <v>90651.821329656363</v>
      </c>
      <c r="F13" s="6">
        <v>101352.23857277299</v>
      </c>
      <c r="G13" s="6">
        <v>74462.250273982718</v>
      </c>
      <c r="H13" s="6">
        <v>49056.992910464003</v>
      </c>
      <c r="I13" s="6">
        <v>49474.740090801424</v>
      </c>
      <c r="J13" s="6">
        <v>312751.04146303143</v>
      </c>
      <c r="K13" s="6">
        <v>483999.21363631764</v>
      </c>
      <c r="N13" t="s">
        <v>58</v>
      </c>
      <c r="O13" s="8">
        <v>99372495.42528826</v>
      </c>
      <c r="P13" s="8">
        <v>181464470.87204051</v>
      </c>
      <c r="Q13" s="8">
        <v>216855353.30622876</v>
      </c>
      <c r="R13" s="8">
        <v>1467829209.3699317</v>
      </c>
      <c r="S13" s="8">
        <v>2040270677.6817183</v>
      </c>
      <c r="T13" s="8"/>
      <c r="U13" s="20">
        <v>47348157.895844333</v>
      </c>
      <c r="V13" s="20">
        <v>52033956.117898002</v>
      </c>
      <c r="W13" s="20">
        <v>73376084.359502718</v>
      </c>
      <c r="X13" s="20">
        <v>500623028.15931302</v>
      </c>
      <c r="Y13" s="20">
        <v>613248639.30690205</v>
      </c>
      <c r="Z13" s="20">
        <v>0</v>
      </c>
      <c r="AA13" s="20">
        <v>146720653.3211326</v>
      </c>
      <c r="AB13" s="20">
        <v>233498426.98993853</v>
      </c>
      <c r="AC13" s="20">
        <v>290231437.66573149</v>
      </c>
      <c r="AD13" s="20">
        <v>1968452237.5292447</v>
      </c>
      <c r="AE13" s="20">
        <v>2653519316.9886203</v>
      </c>
    </row>
    <row r="14" spans="1:31" x14ac:dyDescent="0.25">
      <c r="B14" t="s">
        <v>31</v>
      </c>
      <c r="C14" s="28">
        <v>11847</v>
      </c>
      <c r="D14" s="6">
        <v>12387.712371158797</v>
      </c>
      <c r="E14" s="6">
        <v>13849.941029280119</v>
      </c>
      <c r="F14" s="6">
        <v>15484.769162152659</v>
      </c>
      <c r="G14" s="6">
        <v>10225.014623524619</v>
      </c>
      <c r="H14" s="6">
        <v>4839.9162815440668</v>
      </c>
      <c r="I14" s="6">
        <v>2968.4844054480855</v>
      </c>
      <c r="J14" s="6">
        <v>67304.276157181637</v>
      </c>
      <c r="K14" s="6">
        <v>110197.52393076377</v>
      </c>
      <c r="N14" t="s">
        <v>35</v>
      </c>
      <c r="O14" s="8">
        <v>97869173.383870661</v>
      </c>
      <c r="P14" s="8">
        <v>206333977.52665141</v>
      </c>
      <c r="Q14" s="8">
        <v>248112508.60130984</v>
      </c>
      <c r="R14" s="8">
        <v>1560030050.4905081</v>
      </c>
      <c r="S14" s="8">
        <v>2323220966.1062627</v>
      </c>
      <c r="T14" s="8"/>
      <c r="U14" s="20">
        <v>44033786.84313523</v>
      </c>
      <c r="V14" s="20">
        <v>48391579.189645141</v>
      </c>
      <c r="W14" s="20">
        <v>68239758.454337537</v>
      </c>
      <c r="X14" s="20">
        <v>465579416.18816113</v>
      </c>
      <c r="Y14" s="20">
        <v>570321234.55541897</v>
      </c>
      <c r="Z14" s="20">
        <v>0</v>
      </c>
      <c r="AA14" s="20">
        <v>141902960.2270059</v>
      </c>
      <c r="AB14" s="20">
        <v>254725556.71629655</v>
      </c>
      <c r="AC14" s="20">
        <v>316352267.05564737</v>
      </c>
      <c r="AD14" s="20">
        <v>2025609466.6786692</v>
      </c>
      <c r="AE14" s="20">
        <v>2893542200.6616817</v>
      </c>
    </row>
    <row r="15" spans="1:31" x14ac:dyDescent="0.25">
      <c r="A15" t="s">
        <v>33</v>
      </c>
      <c r="B15" t="s">
        <v>34</v>
      </c>
      <c r="C15" s="28">
        <v>114421</v>
      </c>
      <c r="D15" s="20">
        <v>92229</v>
      </c>
      <c r="E15" s="20">
        <v>113977</v>
      </c>
      <c r="F15" s="20">
        <v>156416</v>
      </c>
      <c r="G15" s="20">
        <v>46114.5</v>
      </c>
      <c r="H15" s="20">
        <v>21883.426363636365</v>
      </c>
      <c r="I15" s="20">
        <v>19368.090000000007</v>
      </c>
      <c r="J15" s="20">
        <v>691040.36818181816</v>
      </c>
      <c r="K15" s="20">
        <v>1145707.4181818182</v>
      </c>
      <c r="M15" t="s">
        <v>37</v>
      </c>
      <c r="O15" s="8">
        <v>994076926.70198488</v>
      </c>
      <c r="P15" s="8">
        <v>842599364.70415366</v>
      </c>
      <c r="Q15" s="8">
        <v>998094731.88511288</v>
      </c>
      <c r="R15" s="8">
        <v>8464093423.3694515</v>
      </c>
      <c r="S15" s="8">
        <v>9236425097.1196671</v>
      </c>
      <c r="T15" s="8"/>
      <c r="U15" s="10"/>
      <c r="V15" s="10"/>
      <c r="W15" s="10"/>
      <c r="X15" s="10"/>
      <c r="Y15" s="10"/>
      <c r="Z15" s="10"/>
      <c r="AA15" s="10">
        <v>994076926.70198488</v>
      </c>
      <c r="AB15" s="10">
        <v>842599364.70415366</v>
      </c>
      <c r="AC15" s="10">
        <v>998094731.88511288</v>
      </c>
      <c r="AD15" s="10">
        <v>8464093423.3694515</v>
      </c>
      <c r="AE15" s="10">
        <v>9236425097.1196671</v>
      </c>
    </row>
    <row r="16" spans="1:31" x14ac:dyDescent="0.25">
      <c r="B16" t="s">
        <v>36</v>
      </c>
      <c r="C16" s="28">
        <v>94608</v>
      </c>
      <c r="D16" s="20">
        <v>108356</v>
      </c>
      <c r="E16" s="20">
        <v>102848</v>
      </c>
      <c r="F16" s="20">
        <v>108471</v>
      </c>
      <c r="G16" s="20">
        <v>31731.48678496448</v>
      </c>
      <c r="H16" s="20">
        <v>20674.999137952811</v>
      </c>
      <c r="I16" s="20">
        <v>30053.190686206908</v>
      </c>
      <c r="J16" s="20">
        <v>793987.57038541359</v>
      </c>
      <c r="K16" s="20">
        <v>802954.05087920139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99980</v>
      </c>
      <c r="D17" s="20">
        <v>113399.61826939511</v>
      </c>
      <c r="E17" s="20">
        <v>109599.92620456932</v>
      </c>
      <c r="F17" s="20">
        <v>116416.30548900495</v>
      </c>
      <c r="G17" s="20">
        <v>39404.546623650742</v>
      </c>
      <c r="H17" s="20">
        <v>23963.000738728078</v>
      </c>
      <c r="I17" s="20">
        <v>31013.170594745818</v>
      </c>
      <c r="J17" s="20">
        <v>808904.78434388852</v>
      </c>
      <c r="K17" s="20">
        <v>857610.20571603312</v>
      </c>
      <c r="M17" t="s">
        <v>40</v>
      </c>
      <c r="O17" s="8">
        <v>415996539.92165869</v>
      </c>
      <c r="P17" s="8">
        <v>607538813.16736317</v>
      </c>
      <c r="Q17" s="8">
        <v>744336980.60080576</v>
      </c>
      <c r="R17" s="8">
        <v>5286693561.9607086</v>
      </c>
      <c r="S17" s="8">
        <v>6806933740.4866257</v>
      </c>
      <c r="T17" s="8"/>
      <c r="U17" s="8">
        <v>330213629.40482801</v>
      </c>
      <c r="V17" s="8">
        <v>490651462.49954748</v>
      </c>
      <c r="W17" s="8">
        <v>835996783.5063355</v>
      </c>
      <c r="X17" s="8">
        <v>4094414790.8381824</v>
      </c>
      <c r="Y17" s="8">
        <v>6544081963.4373798</v>
      </c>
      <c r="Z17" s="8"/>
      <c r="AA17" s="8">
        <v>746210169.32648683</v>
      </c>
      <c r="AB17" s="8">
        <v>1098190275.6669106</v>
      </c>
      <c r="AC17" s="8">
        <v>1580333764.1071415</v>
      </c>
      <c r="AD17" s="8">
        <v>9381108352.7988911</v>
      </c>
      <c r="AE17" s="8">
        <v>13351015703.924006</v>
      </c>
    </row>
    <row r="18" spans="1:31" x14ac:dyDescent="0.25">
      <c r="A18" t="s">
        <v>41</v>
      </c>
      <c r="C18" s="28">
        <v>299058.42304084374</v>
      </c>
      <c r="D18" s="6">
        <v>335956.9483152841</v>
      </c>
      <c r="E18" s="6">
        <v>407744.32234583644</v>
      </c>
      <c r="F18" s="6">
        <v>534882.59324602142</v>
      </c>
      <c r="G18" s="6">
        <v>166268.30280900869</v>
      </c>
      <c r="H18" s="6">
        <v>91040.760118164297</v>
      </c>
      <c r="I18" s="6">
        <v>101702.57745947913</v>
      </c>
      <c r="J18" s="6">
        <v>2506429.1549908412</v>
      </c>
      <c r="K18" s="6">
        <v>3807364.7325169803</v>
      </c>
      <c r="N18" t="s">
        <v>42</v>
      </c>
      <c r="O18" s="13">
        <v>53102769</v>
      </c>
      <c r="P18" s="13">
        <v>64914057</v>
      </c>
      <c r="Q18" s="13">
        <v>75110532</v>
      </c>
      <c r="R18" s="13">
        <v>599967024</v>
      </c>
      <c r="S18" s="13">
        <v>702437964</v>
      </c>
      <c r="U18" s="13">
        <v>53499772</v>
      </c>
      <c r="V18" s="13">
        <v>73409169</v>
      </c>
      <c r="W18" s="13">
        <v>102185567</v>
      </c>
      <c r="X18" s="13">
        <v>638603919</v>
      </c>
      <c r="Y18" s="13">
        <v>883564964</v>
      </c>
      <c r="Z18" s="14"/>
      <c r="AA18" s="13">
        <v>53102769</v>
      </c>
      <c r="AB18" s="13">
        <v>64914057</v>
      </c>
      <c r="AC18" s="13">
        <v>75110532</v>
      </c>
      <c r="AD18" s="13">
        <v>599967024</v>
      </c>
      <c r="AE18" s="13">
        <v>702437964</v>
      </c>
    </row>
    <row r="19" spans="1:31" x14ac:dyDescent="0.25">
      <c r="N19" t="s">
        <v>43</v>
      </c>
      <c r="O19" s="15">
        <v>7.8338012829737504</v>
      </c>
      <c r="P19" s="15">
        <v>9.3591256076840672</v>
      </c>
      <c r="Q19" s="15">
        <v>9.9098882777292232</v>
      </c>
      <c r="R19" s="15">
        <v>8.8116402243479115</v>
      </c>
      <c r="S19" s="15">
        <v>9.690441134082306</v>
      </c>
      <c r="T19" s="15"/>
      <c r="U19" s="15">
        <v>6.1722436761941344</v>
      </c>
      <c r="V19" s="15">
        <v>6.6837899023151657</v>
      </c>
      <c r="W19" s="15">
        <v>8.1811630355423439</v>
      </c>
      <c r="X19" s="15">
        <v>6.4115090262046799</v>
      </c>
      <c r="Y19" s="15">
        <v>7.4064525304529614</v>
      </c>
      <c r="Z19" s="15"/>
      <c r="AA19" s="15">
        <v>14.0521894315245</v>
      </c>
      <c r="AB19" s="15">
        <v>16.91760346556233</v>
      </c>
      <c r="AC19" s="15">
        <v>21.040108784040321</v>
      </c>
      <c r="AD19" s="15">
        <v>15.636039944753515</v>
      </c>
      <c r="AE19" s="15">
        <v>19.006682992897016</v>
      </c>
    </row>
    <row r="20" spans="1:31" x14ac:dyDescent="0.25">
      <c r="M20" t="s">
        <v>44</v>
      </c>
      <c r="O20" s="8">
        <v>1410073466.6236436</v>
      </c>
      <c r="P20" s="8">
        <v>1450138177.8715167</v>
      </c>
      <c r="Q20" s="8">
        <v>1742431712.4859185</v>
      </c>
      <c r="R20" s="8">
        <v>13750786985.33016</v>
      </c>
      <c r="S20" s="8">
        <v>16043358837.606293</v>
      </c>
      <c r="T20" s="8"/>
      <c r="U20" s="8">
        <v>330213629.40482801</v>
      </c>
      <c r="V20" s="8">
        <v>490651462.49954748</v>
      </c>
      <c r="W20" s="8">
        <v>835996783.5063355</v>
      </c>
      <c r="X20" s="8">
        <v>4094414790.8381824</v>
      </c>
      <c r="Y20" s="8">
        <v>6544081963.4373798</v>
      </c>
      <c r="Z20" s="8"/>
      <c r="AA20" s="8">
        <v>1740287096.0284717</v>
      </c>
      <c r="AB20" s="8">
        <v>1940789640.3710642</v>
      </c>
      <c r="AC20" s="8">
        <v>2578428495.9922543</v>
      </c>
      <c r="AD20" s="8">
        <v>17845201776.168343</v>
      </c>
      <c r="AE20" s="8">
        <v>22587440801.043671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26.553671177178042</v>
      </c>
      <c r="P21" s="15">
        <v>22.339355216567604</v>
      </c>
      <c r="Q21" s="15">
        <v>23.198234203505823</v>
      </c>
      <c r="R21" s="15">
        <v>22.919237950201342</v>
      </c>
      <c r="S21" s="15">
        <v>22.839538378945438</v>
      </c>
      <c r="T21" s="15"/>
      <c r="U21" s="15">
        <v>6.1722436761941344</v>
      </c>
      <c r="V21" s="15">
        <v>6.6837899023151657</v>
      </c>
      <c r="W21" s="15">
        <v>8.1811630355423439</v>
      </c>
      <c r="X21" s="15">
        <v>6.4115090262046799</v>
      </c>
      <c r="Y21" s="15">
        <v>7.4064525304529614</v>
      </c>
      <c r="Z21" s="15"/>
      <c r="AA21" s="15">
        <v>32.77205932572879</v>
      </c>
      <c r="AB21" s="15">
        <v>29.897833074445867</v>
      </c>
      <c r="AC21" s="15">
        <v>34.328454709816917</v>
      </c>
      <c r="AD21" s="15">
        <v>29.743637670606947</v>
      </c>
      <c r="AE21" s="15">
        <v>32.15578023776014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0.39583961410913476</v>
      </c>
      <c r="E23" s="18">
        <v>0.81034864008255325</v>
      </c>
      <c r="F23" s="18">
        <v>0.84326445200104627</v>
      </c>
      <c r="G23" s="18">
        <v>0.32083145051965656</v>
      </c>
      <c r="H23" s="18">
        <v>0.70933122458201536</v>
      </c>
      <c r="I23" s="18">
        <v>0.66154541346588347</v>
      </c>
      <c r="M23" t="s">
        <v>45</v>
      </c>
      <c r="N23" t="s">
        <v>47</v>
      </c>
    </row>
    <row r="24" spans="1:31" x14ac:dyDescent="0.25">
      <c r="B24" t="s">
        <v>19</v>
      </c>
      <c r="D24" s="18">
        <v>0.35409016055774278</v>
      </c>
      <c r="E24" s="18">
        <v>0.73037450756878386</v>
      </c>
      <c r="F24" s="18">
        <v>0.77293905840724497</v>
      </c>
      <c r="G24" s="18">
        <v>0.2739141737885637</v>
      </c>
      <c r="H24" s="18">
        <v>0.58673317498794897</v>
      </c>
      <c r="I24" s="18">
        <v>0.50967967150429339</v>
      </c>
      <c r="N24" t="s">
        <v>48</v>
      </c>
      <c r="O24" s="18">
        <v>1.763814719026937E-2</v>
      </c>
      <c r="P24" s="18">
        <v>5.9563937282779054E-2</v>
      </c>
      <c r="Q24" s="18">
        <v>8.0654980454639869E-2</v>
      </c>
      <c r="R24" s="18">
        <v>3.9355802973715603E-2</v>
      </c>
      <c r="S24" s="18">
        <v>7.338697905974087E-2</v>
      </c>
      <c r="T24" s="18"/>
      <c r="U24" s="18">
        <v>3.2748636314796395E-2</v>
      </c>
      <c r="V24" s="18">
        <v>3.6340432714784897E-2</v>
      </c>
      <c r="W24" s="18">
        <v>3.7616906322985852E-2</v>
      </c>
      <c r="X24" s="18">
        <v>3.4788060309388073E-2</v>
      </c>
      <c r="Y24" s="18">
        <v>3.7280555587129081E-2</v>
      </c>
      <c r="Z24" s="18"/>
      <c r="AA24" s="18">
        <v>2.4324855119210936E-2</v>
      </c>
      <c r="AB24" s="18">
        <v>4.9188097382237686E-2</v>
      </c>
      <c r="AC24" s="18">
        <v>5.7887833185152879E-2</v>
      </c>
      <c r="AD24" s="18">
        <v>3.7362197056139204E-2</v>
      </c>
      <c r="AE24" s="18">
        <v>5.5689194872287281E-2</v>
      </c>
    </row>
    <row r="25" spans="1:31" x14ac:dyDescent="0.25">
      <c r="B25" t="s">
        <v>49</v>
      </c>
      <c r="D25" s="18">
        <v>0.43065460351250667</v>
      </c>
      <c r="E25" s="18">
        <v>0.8516980051044325</v>
      </c>
      <c r="F25" s="18">
        <v>0.90925645197071658</v>
      </c>
      <c r="G25" s="18">
        <v>0.36025674248011641</v>
      </c>
      <c r="H25" s="18">
        <v>0.79795990775235059</v>
      </c>
      <c r="I25" s="18">
        <v>0.82584708178108923</v>
      </c>
      <c r="N25" t="s">
        <v>50</v>
      </c>
      <c r="O25" s="18">
        <v>4.3455008293745545E-2</v>
      </c>
      <c r="P25" s="18">
        <v>6.4703988804742887E-2</v>
      </c>
      <c r="Q25" s="18">
        <v>0.1047394947244364</v>
      </c>
      <c r="R25" s="18">
        <v>5.9901679559166497E-2</v>
      </c>
      <c r="S25" s="18">
        <v>8.5461598800904842E-2</v>
      </c>
      <c r="T25" s="18"/>
      <c r="U25" s="18">
        <v>6.6029626369968411E-2</v>
      </c>
      <c r="V25" s="18">
        <v>7.2960903832170049E-2</v>
      </c>
      <c r="W25" s="18">
        <v>7.7006648135059141E-2</v>
      </c>
      <c r="X25" s="18">
        <v>6.991524481873411E-2</v>
      </c>
      <c r="Y25" s="18">
        <v>7.5596192108048577E-2</v>
      </c>
      <c r="Z25" s="18"/>
      <c r="AA25" s="18">
        <v>5.3444749621052307E-2</v>
      </c>
      <c r="AB25" s="18">
        <v>6.8393028421744925E-2</v>
      </c>
      <c r="AC25" s="18">
        <v>9.0068814977684986E-2</v>
      </c>
      <c r="AD25" s="18">
        <v>6.4272132192896569E-2</v>
      </c>
      <c r="AE25" s="18">
        <v>8.0626009402135712E-2</v>
      </c>
    </row>
    <row r="26" spans="1:31" x14ac:dyDescent="0.25">
      <c r="B26" t="s">
        <v>51</v>
      </c>
      <c r="D26" s="18">
        <v>0.47420266371576492</v>
      </c>
      <c r="E26" s="18">
        <v>0.75227485010093709</v>
      </c>
      <c r="F26" s="18">
        <v>0.81734756048245782</v>
      </c>
      <c r="G26" s="18">
        <v>0.41591026330519915</v>
      </c>
      <c r="H26" s="18">
        <v>0.63904468176180707</v>
      </c>
      <c r="I26" s="18">
        <v>0.62818979047535428</v>
      </c>
      <c r="N26" t="s">
        <v>20</v>
      </c>
      <c r="O26" s="18">
        <v>9.4073742646838626E-2</v>
      </c>
      <c r="P26" s="18">
        <v>-2.0840430942931885E-2</v>
      </c>
      <c r="Q26" s="18">
        <v>-6.4887668038478688E-2</v>
      </c>
      <c r="R26" s="18">
        <v>3.2454567396471685E-2</v>
      </c>
      <c r="S26" s="18">
        <v>-4.7785396696514285E-2</v>
      </c>
      <c r="T26" s="18"/>
      <c r="U26" s="18">
        <v>0.20496202929558618</v>
      </c>
      <c r="V26" s="18">
        <v>0.22647727123826594</v>
      </c>
      <c r="W26" s="18">
        <v>0.23903570319174611</v>
      </c>
      <c r="X26" s="18">
        <v>0.21702334275149948</v>
      </c>
      <c r="Y26" s="18">
        <v>0.23465752911303672</v>
      </c>
      <c r="Z26" s="18"/>
      <c r="AA26" s="18">
        <v>0.14314413205980442</v>
      </c>
      <c r="AB26" s="18">
        <v>8.9656624955273531E-2</v>
      </c>
      <c r="AC26" s="18">
        <v>9.5887838092923672E-2</v>
      </c>
      <c r="AD26" s="18">
        <v>0.1130102006245059</v>
      </c>
      <c r="AE26" s="18">
        <v>9.0655729992260486E-2</v>
      </c>
    </row>
    <row r="27" spans="1:31" x14ac:dyDescent="0.25">
      <c r="B27" t="s">
        <v>52</v>
      </c>
      <c r="D27" s="18">
        <v>0.45862471602086535</v>
      </c>
      <c r="E27" s="18">
        <v>0.78871115522638768</v>
      </c>
      <c r="F27" s="18">
        <v>0.85120772617835461</v>
      </c>
      <c r="G27" s="18">
        <v>0.39614802021546169</v>
      </c>
      <c r="H27" s="18">
        <v>0.68660371749316951</v>
      </c>
      <c r="I27" s="18">
        <v>0.69073033310211074</v>
      </c>
      <c r="N27" t="s">
        <v>53</v>
      </c>
      <c r="O27" s="18">
        <v>1.1408387485315349E-2</v>
      </c>
      <c r="P27" s="18">
        <v>-2.9096847018427771E-3</v>
      </c>
      <c r="Q27" s="18">
        <v>-3.3199259109488392E-2</v>
      </c>
      <c r="R27" s="18">
        <v>9.1597784265234888E-3</v>
      </c>
      <c r="S27" s="18">
        <v>-2.2669153900581909E-2</v>
      </c>
      <c r="T27" s="18"/>
      <c r="U27" s="18">
        <v>8.9282698644718148E-2</v>
      </c>
      <c r="V27" s="18">
        <v>9.8280086529916627E-2</v>
      </c>
      <c r="W27" s="18">
        <v>0.10336832560349428</v>
      </c>
      <c r="X27" s="18">
        <v>9.4402199141677329E-2</v>
      </c>
      <c r="Y27" s="18">
        <v>0.10154050935656153</v>
      </c>
      <c r="Z27" s="18"/>
      <c r="AA27" s="18">
        <v>4.5869401261845952E-2</v>
      </c>
      <c r="AB27" s="18">
        <v>4.2300066599867236E-2</v>
      </c>
      <c r="AC27" s="18">
        <v>3.9045012413613835E-2</v>
      </c>
      <c r="AD27" s="18">
        <v>4.6364106002469894E-2</v>
      </c>
      <c r="AE27" s="18">
        <v>3.8212971851603467E-2</v>
      </c>
    </row>
    <row r="28" spans="1:31" x14ac:dyDescent="0.25">
      <c r="B28" t="s">
        <v>28</v>
      </c>
      <c r="D28" s="18">
        <v>0.17458411067643076</v>
      </c>
      <c r="E28" s="18">
        <v>0.65054607298962397</v>
      </c>
      <c r="F28" s="18">
        <v>0.8082965025592016</v>
      </c>
      <c r="G28" s="18">
        <v>0.13691106410697904</v>
      </c>
      <c r="H28" s="18">
        <v>0.59146481965526576</v>
      </c>
      <c r="I28" s="18">
        <v>0.74943155183184895</v>
      </c>
      <c r="N28" t="s">
        <v>54</v>
      </c>
      <c r="O28" s="18">
        <v>0.27184217062227978</v>
      </c>
      <c r="P28" s="18">
        <v>0.22451862588253815</v>
      </c>
      <c r="Q28" s="18">
        <v>0.24922448266323585</v>
      </c>
      <c r="R28" s="18">
        <v>0.23896752782047734</v>
      </c>
      <c r="S28" s="18">
        <v>0.23471639321390503</v>
      </c>
      <c r="T28" s="18"/>
      <c r="U28" s="18">
        <v>0.28167506363348793</v>
      </c>
      <c r="V28" s="18">
        <v>0.32190480833320695</v>
      </c>
      <c r="W28" s="18">
        <v>0.34408933938719827</v>
      </c>
      <c r="X28" s="18">
        <v>0.30455514558329544</v>
      </c>
      <c r="Y28" s="18">
        <v>0.33641848173308631</v>
      </c>
      <c r="Z28" s="18"/>
      <c r="AA28" s="18">
        <v>0.27619343173107841</v>
      </c>
      <c r="AB28" s="18">
        <v>0.26802900282304687</v>
      </c>
      <c r="AC28" s="18">
        <v>0.29940800521413741</v>
      </c>
      <c r="AD28" s="18">
        <v>0.2675934536881604</v>
      </c>
      <c r="AE28" s="18">
        <v>0.28456629361711366</v>
      </c>
    </row>
    <row r="29" spans="1:31" x14ac:dyDescent="0.25">
      <c r="B29" t="s">
        <v>55</v>
      </c>
      <c r="D29" s="18">
        <v>0.70715524027313226</v>
      </c>
      <c r="E29" s="18">
        <v>0.79897519506502013</v>
      </c>
      <c r="F29" s="18">
        <v>0.72293801397417823</v>
      </c>
      <c r="G29" s="18">
        <v>0.66460038490440043</v>
      </c>
      <c r="H29" s="18">
        <v>0.78146669269033475</v>
      </c>
      <c r="I29" s="18">
        <v>0.68233985829732258</v>
      </c>
      <c r="N29" t="s">
        <v>28</v>
      </c>
      <c r="O29" s="18">
        <v>8.743997313751721E-2</v>
      </c>
      <c r="P29" s="18">
        <v>3.6652989940453053E-2</v>
      </c>
      <c r="Q29" s="18">
        <v>3.8794099773832337E-2</v>
      </c>
      <c r="R29" s="18">
        <v>4.7428514682141008E-2</v>
      </c>
      <c r="S29" s="18">
        <v>3.5853275931901636E-2</v>
      </c>
      <c r="T29" s="18"/>
      <c r="U29" s="18">
        <v>4.8566109901822994E-2</v>
      </c>
      <c r="V29" s="18">
        <v>3.9358547762061227E-2</v>
      </c>
      <c r="W29" s="18">
        <v>2.9485484440707029E-2</v>
      </c>
      <c r="X29" s="18">
        <v>4.3335410971837296E-2</v>
      </c>
      <c r="Y29" s="18">
        <v>3.3645630350192066E-2</v>
      </c>
      <c r="Z29" s="18"/>
      <c r="AA29" s="18">
        <v>7.0237474437142192E-2</v>
      </c>
      <c r="AB29" s="18">
        <v>3.7861784018731505E-2</v>
      </c>
      <c r="AC29" s="18">
        <v>3.3869840953236176E-2</v>
      </c>
      <c r="AD29" s="18">
        <v>4.5642066456446855E-2</v>
      </c>
      <c r="AE29" s="18">
        <v>3.4771184954457746E-2</v>
      </c>
    </row>
    <row r="30" spans="1:31" x14ac:dyDescent="0.25">
      <c r="B30" s="25" t="s">
        <v>68</v>
      </c>
      <c r="C30" s="26">
        <v>-4.0808017823381504E-2</v>
      </c>
      <c r="N30" t="s">
        <v>55</v>
      </c>
      <c r="O30" s="18">
        <v>0.4741425706240342</v>
      </c>
      <c r="P30" s="18">
        <v>0.63831057373426148</v>
      </c>
      <c r="Q30" s="18">
        <v>0.62467386953182269</v>
      </c>
      <c r="R30" s="18">
        <v>0.57273212914150429</v>
      </c>
      <c r="S30" s="18">
        <v>0.64103630359064379</v>
      </c>
      <c r="T30" s="18"/>
      <c r="U30" s="18">
        <v>0.27673583583961986</v>
      </c>
      <c r="V30" s="18">
        <v>0.2046779495895944</v>
      </c>
      <c r="W30" s="18">
        <v>0.16939759291880943</v>
      </c>
      <c r="X30" s="18">
        <v>0.23598059642356833</v>
      </c>
      <c r="Y30" s="18">
        <v>0.18086110175194575</v>
      </c>
      <c r="Z30" s="18"/>
      <c r="AA30" s="18">
        <v>0.38678595576986569</v>
      </c>
      <c r="AB30" s="18">
        <v>0.44457139579909832</v>
      </c>
      <c r="AC30" s="18">
        <v>0.38383265516325094</v>
      </c>
      <c r="AD30" s="18">
        <v>0.42575584397938115</v>
      </c>
      <c r="AE30" s="18">
        <v>0.41547861531014163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8.1632653061224594E-2</v>
      </c>
      <c r="E32" s="18">
        <v>0.45884161850353011</v>
      </c>
      <c r="F32" s="18">
        <v>0.51185350429850107</v>
      </c>
      <c r="G32" s="18">
        <v>3.9717181991917698E-2</v>
      </c>
      <c r="H32" s="18">
        <v>0.36734939890041524</v>
      </c>
      <c r="I32" s="18">
        <v>0.36196203230763424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0.80800138305415692</v>
      </c>
      <c r="F33" s="18">
        <v>0.87617577485679221</v>
      </c>
      <c r="G33" s="18">
        <v>0.59697520560037054</v>
      </c>
      <c r="H33" s="18">
        <v>0.80874641574853956</v>
      </c>
      <c r="I33" s="18">
        <v>0.83072958635215555</v>
      </c>
      <c r="N33" t="s">
        <v>57</v>
      </c>
      <c r="O33" s="11">
        <v>8309.7691210664798</v>
      </c>
      <c r="P33" s="11">
        <v>4578.8502272324931</v>
      </c>
      <c r="Q33" s="11">
        <v>4022.4194306889144</v>
      </c>
      <c r="R33" s="11">
        <v>5486.2061263329051</v>
      </c>
      <c r="S33" s="11">
        <v>4213.7698814582227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287264739.18239999</v>
      </c>
      <c r="D38" s="19">
        <v>293127284.88</v>
      </c>
      <c r="E38" s="30">
        <v>358325594.63999999</v>
      </c>
      <c r="F38" s="19">
        <v>414610136.63999999</v>
      </c>
      <c r="G38" s="30">
        <v>245334792.78</v>
      </c>
      <c r="H38" s="19">
        <v>160337720.79000002</v>
      </c>
      <c r="I38" s="30">
        <v>168247591.68000001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E38"/>
  <sheetViews>
    <sheetView topLeftCell="C4" workbookViewId="0">
      <selection activeCell="D15" sqref="D15:K17"/>
    </sheetView>
  </sheetViews>
  <sheetFormatPr defaultRowHeight="15" x14ac:dyDescent="0.25"/>
  <cols>
    <col min="1" max="1" width="11.7109375" customWidth="1"/>
    <col min="2" max="2" width="27" bestFit="1" customWidth="1"/>
    <col min="3" max="3" width="8.5703125" bestFit="1" customWidth="1"/>
    <col min="4" max="4" width="10.28515625" customWidth="1"/>
    <col min="5" max="5" width="10.7109375" customWidth="1"/>
    <col min="6" max="6" width="10.5703125" customWidth="1"/>
    <col min="7" max="7" width="9.28515625" bestFit="1" customWidth="1"/>
    <col min="8" max="8" width="9.85546875" customWidth="1"/>
    <col min="9" max="9" width="9" bestFit="1" customWidth="1"/>
    <col min="10" max="11" width="9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2" width="12.5703125" bestFit="1" customWidth="1"/>
    <col min="23" max="24" width="13.7109375" bestFit="1" customWidth="1"/>
    <col min="25" max="25" width="15.2851562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91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210942</v>
      </c>
      <c r="D4" s="6">
        <v>236348</v>
      </c>
      <c r="E4" s="6">
        <v>267726</v>
      </c>
      <c r="F4" s="6">
        <v>282609</v>
      </c>
      <c r="G4" s="6">
        <v>191170</v>
      </c>
      <c r="H4" s="6">
        <v>199045</v>
      </c>
      <c r="I4" s="6">
        <v>204107</v>
      </c>
      <c r="J4" s="6">
        <v>661636</v>
      </c>
      <c r="K4" s="6">
        <v>715740</v>
      </c>
      <c r="M4" t="s">
        <v>13</v>
      </c>
    </row>
    <row r="5" spans="1:31" x14ac:dyDescent="0.25">
      <c r="B5" t="s">
        <v>15</v>
      </c>
      <c r="C5" s="27">
        <v>3.29</v>
      </c>
      <c r="D5" s="7">
        <v>3.29</v>
      </c>
      <c r="E5" s="7">
        <v>3.29</v>
      </c>
      <c r="F5" s="7">
        <v>3.29</v>
      </c>
      <c r="G5" s="7">
        <v>2.66</v>
      </c>
      <c r="H5" s="7">
        <v>2.4500000000000002</v>
      </c>
      <c r="I5" s="7">
        <v>2.4500000000000002</v>
      </c>
      <c r="J5" s="6"/>
      <c r="K5" s="6"/>
      <c r="N5" t="s">
        <v>16</v>
      </c>
      <c r="O5" s="8">
        <v>800461.91140098777</v>
      </c>
      <c r="P5" s="8">
        <v>1257730.0274021532</v>
      </c>
      <c r="Q5" s="8">
        <v>1275885.7083906829</v>
      </c>
      <c r="R5" s="8">
        <v>10523178.333177201</v>
      </c>
      <c r="S5" s="8">
        <v>13589458.255628221</v>
      </c>
      <c r="T5" s="8"/>
      <c r="U5" s="8">
        <v>3345292.7740396205</v>
      </c>
      <c r="V5" s="8">
        <v>5098729.7445350708</v>
      </c>
      <c r="W5" s="8">
        <v>7917120.4842116255</v>
      </c>
      <c r="X5" s="8">
        <v>42378441.219766222</v>
      </c>
      <c r="Y5" s="8">
        <v>65295080.916401796</v>
      </c>
      <c r="Z5" s="8"/>
      <c r="AA5" s="8">
        <v>4145754.6854406083</v>
      </c>
      <c r="AB5" s="8">
        <v>6356459.7719372241</v>
      </c>
      <c r="AC5" s="8">
        <v>9193006.1926023085</v>
      </c>
      <c r="AD5" s="8">
        <v>52901619.552943423</v>
      </c>
      <c r="AE5" s="8">
        <v>78884539.172030017</v>
      </c>
    </row>
    <row r="6" spans="1:31" x14ac:dyDescent="0.25">
      <c r="B6" t="s">
        <v>17</v>
      </c>
      <c r="C6" s="23">
        <v>137</v>
      </c>
      <c r="D6" s="6">
        <v>154</v>
      </c>
      <c r="E6" s="6">
        <v>174</v>
      </c>
      <c r="F6" s="6">
        <v>184</v>
      </c>
      <c r="G6" s="6">
        <v>109</v>
      </c>
      <c r="H6" s="6">
        <v>54</v>
      </c>
      <c r="I6" s="6">
        <v>53</v>
      </c>
      <c r="J6" s="6">
        <v>988</v>
      </c>
      <c r="K6" s="6">
        <v>1243</v>
      </c>
      <c r="N6" t="s">
        <v>18</v>
      </c>
      <c r="O6" s="8">
        <v>1612176.6010957286</v>
      </c>
      <c r="P6" s="8">
        <v>7209872.276950961</v>
      </c>
      <c r="Q6" s="8">
        <v>12383863.055051168</v>
      </c>
      <c r="R6" s="8">
        <v>40827387.877645239</v>
      </c>
      <c r="S6" s="8">
        <v>102901465.77954011</v>
      </c>
      <c r="T6" s="8"/>
      <c r="U6" s="8">
        <v>5203178.9054872803</v>
      </c>
      <c r="V6" s="8">
        <v>7988473.2143354546</v>
      </c>
      <c r="W6" s="8">
        <v>11235847.71892277</v>
      </c>
      <c r="X6" s="8">
        <v>67700583.428936452</v>
      </c>
      <c r="Y6" s="8">
        <v>95270945.171189442</v>
      </c>
      <c r="Z6" s="8"/>
      <c r="AA6" s="8">
        <v>6815355.5065830089</v>
      </c>
      <c r="AB6" s="8">
        <v>15198345.491286416</v>
      </c>
      <c r="AC6" s="8">
        <v>23619710.773973938</v>
      </c>
      <c r="AD6" s="8">
        <v>108527971.30658169</v>
      </c>
      <c r="AE6" s="8">
        <v>198172410.95072955</v>
      </c>
    </row>
    <row r="7" spans="1:31" x14ac:dyDescent="0.25">
      <c r="B7" t="s">
        <v>19</v>
      </c>
      <c r="C7" s="28">
        <v>2441.4373430086521</v>
      </c>
      <c r="D7" s="9">
        <v>2735.7856544794863</v>
      </c>
      <c r="E7" s="9">
        <v>3098.9254814401338</v>
      </c>
      <c r="F7" s="9">
        <v>3271.5657270443762</v>
      </c>
      <c r="G7" s="9">
        <v>2147.0890315378174</v>
      </c>
      <c r="H7" s="9">
        <v>2014.7976555958694</v>
      </c>
      <c r="I7" s="9">
        <v>2049.1934133407758</v>
      </c>
      <c r="J7" s="9">
        <v>9800.1451297795138</v>
      </c>
      <c r="K7" s="9">
        <v>11334.063633826405</v>
      </c>
      <c r="N7" t="s">
        <v>20</v>
      </c>
      <c r="O7" s="8">
        <v>1968073.9846988609</v>
      </c>
      <c r="P7" s="8">
        <v>3919346.9845798733</v>
      </c>
      <c r="Q7" s="8">
        <v>4553710.0971815996</v>
      </c>
      <c r="R7" s="8">
        <v>32714835.670034431</v>
      </c>
      <c r="S7" s="8">
        <v>44168240.470192268</v>
      </c>
      <c r="T7" s="8"/>
      <c r="U7" s="8">
        <v>4356945.3441226706</v>
      </c>
      <c r="V7" s="8">
        <v>7360103.9401863413</v>
      </c>
      <c r="W7" s="8">
        <v>10706145.689102052</v>
      </c>
      <c r="X7" s="8">
        <v>60832308.467726238</v>
      </c>
      <c r="Y7" s="8">
        <v>88888835.745113641</v>
      </c>
      <c r="Z7" s="8"/>
      <c r="AA7" s="8">
        <v>6325019.3288215315</v>
      </c>
      <c r="AB7" s="8">
        <v>11279450.924766215</v>
      </c>
      <c r="AC7" s="8">
        <v>15259855.786283651</v>
      </c>
      <c r="AD7" s="8">
        <v>93547144.137760669</v>
      </c>
      <c r="AE7" s="8">
        <v>133057076.21530591</v>
      </c>
    </row>
    <row r="8" spans="1:31" x14ac:dyDescent="0.25">
      <c r="B8" t="s">
        <v>21</v>
      </c>
      <c r="C8" s="23">
        <v>5358</v>
      </c>
      <c r="D8" s="6">
        <v>6004</v>
      </c>
      <c r="E8" s="6">
        <v>6801</v>
      </c>
      <c r="F8" s="6">
        <v>7180</v>
      </c>
      <c r="G8" s="6">
        <v>4032</v>
      </c>
      <c r="H8" s="6">
        <v>2240</v>
      </c>
      <c r="I8" s="6">
        <v>1886</v>
      </c>
      <c r="J8" s="6">
        <v>37543</v>
      </c>
      <c r="K8" s="6">
        <v>49337</v>
      </c>
      <c r="N8" t="s">
        <v>22</v>
      </c>
      <c r="O8" s="8">
        <v>-407890.77111180406</v>
      </c>
      <c r="P8" s="8">
        <v>4294119.9320200253</v>
      </c>
      <c r="Q8" s="8">
        <v>6064449.0748380646</v>
      </c>
      <c r="R8" s="8">
        <v>16177745.340671547</v>
      </c>
      <c r="S8" s="8">
        <v>55580259.822123393</v>
      </c>
      <c r="T8" s="8"/>
      <c r="U8" s="8">
        <v>4301133.8339636689</v>
      </c>
      <c r="V8" s="8">
        <v>7568311.099395711</v>
      </c>
      <c r="W8" s="8">
        <v>10636472.573328596</v>
      </c>
      <c r="X8" s="8">
        <v>61160605.729266278</v>
      </c>
      <c r="Y8" s="8">
        <v>90911724.101073012</v>
      </c>
      <c r="Z8" s="8"/>
      <c r="AA8" s="8">
        <v>3893243.0628518648</v>
      </c>
      <c r="AB8" s="8">
        <v>11862431.031415736</v>
      </c>
      <c r="AC8" s="8">
        <v>16700921.64816666</v>
      </c>
      <c r="AD8" s="8">
        <v>77338351.069937825</v>
      </c>
      <c r="AE8" s="8">
        <v>146491983.92319641</v>
      </c>
    </row>
    <row r="9" spans="1:31" x14ac:dyDescent="0.25">
      <c r="B9" t="s">
        <v>23</v>
      </c>
      <c r="C9" s="23">
        <v>7744</v>
      </c>
      <c r="D9" s="6">
        <v>8674</v>
      </c>
      <c r="E9" s="6">
        <v>10069</v>
      </c>
      <c r="F9" s="6">
        <v>10561</v>
      </c>
      <c r="G9" s="6">
        <v>6099</v>
      </c>
      <c r="H9" s="6">
        <v>4796</v>
      </c>
      <c r="I9" s="6">
        <v>4618</v>
      </c>
      <c r="J9" s="6">
        <v>46365</v>
      </c>
      <c r="K9" s="6">
        <v>56234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13102</v>
      </c>
      <c r="D10" s="6">
        <v>14678</v>
      </c>
      <c r="E10" s="6">
        <v>16870</v>
      </c>
      <c r="F10" s="6">
        <v>17741</v>
      </c>
      <c r="G10" s="6">
        <v>10131</v>
      </c>
      <c r="H10" s="6">
        <v>7036</v>
      </c>
      <c r="I10" s="6">
        <v>6504</v>
      </c>
      <c r="J10" s="6">
        <v>83908</v>
      </c>
      <c r="K10" s="6">
        <v>105571</v>
      </c>
      <c r="N10" t="s">
        <v>26</v>
      </c>
      <c r="O10" s="8">
        <v>2923030.6158044147</v>
      </c>
      <c r="P10" s="8">
        <v>3806485.5501104132</v>
      </c>
      <c r="Q10" s="8">
        <v>4994264.8424258241</v>
      </c>
      <c r="R10" s="8">
        <v>33826098.459838063</v>
      </c>
      <c r="S10" s="8">
        <v>44267368.541673355</v>
      </c>
      <c r="T10" s="8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2923030.6158044147</v>
      </c>
      <c r="AB10" s="20">
        <v>3806485.5501104132</v>
      </c>
      <c r="AC10" s="20">
        <v>4994264.8424258241</v>
      </c>
      <c r="AD10" s="20">
        <v>33826098.459838063</v>
      </c>
      <c r="AE10" s="20">
        <v>44267368.541673355</v>
      </c>
    </row>
    <row r="11" spans="1:31" x14ac:dyDescent="0.25">
      <c r="B11" t="s">
        <v>62</v>
      </c>
      <c r="C11" s="28">
        <v>62.111860132169028</v>
      </c>
      <c r="D11" s="6">
        <v>62.103339143974139</v>
      </c>
      <c r="E11" s="6">
        <v>63.012184098668044</v>
      </c>
      <c r="F11" s="6">
        <v>62.775778549161565</v>
      </c>
      <c r="G11" s="6">
        <v>52.994716744259037</v>
      </c>
      <c r="H11" s="6">
        <v>35.348790474515816</v>
      </c>
      <c r="I11" s="6">
        <v>31.865639101059738</v>
      </c>
      <c r="N11" t="s">
        <v>27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x14ac:dyDescent="0.25">
      <c r="B12" t="s">
        <v>63</v>
      </c>
      <c r="C12" s="23">
        <v>65</v>
      </c>
      <c r="D12">
        <v>65</v>
      </c>
      <c r="E12">
        <v>65</v>
      </c>
      <c r="F12">
        <v>65</v>
      </c>
      <c r="G12" s="9">
        <v>57.23</v>
      </c>
      <c r="H12" s="30">
        <v>27.16</v>
      </c>
      <c r="I12" s="30">
        <v>26.04</v>
      </c>
      <c r="N12" t="s">
        <v>30</v>
      </c>
      <c r="O12" s="8">
        <v>14985218.684283942</v>
      </c>
      <c r="P12" s="8">
        <v>28066828.5428022</v>
      </c>
      <c r="Q12" s="8">
        <v>-9424392.1987323724</v>
      </c>
      <c r="R12" s="8">
        <v>382634926.29631013</v>
      </c>
      <c r="S12" s="8">
        <v>65953033.209844589</v>
      </c>
      <c r="T12" s="8"/>
      <c r="U12" s="20">
        <v>20006800.589826785</v>
      </c>
      <c r="V12" s="20">
        <v>26053643.412885778</v>
      </c>
      <c r="W12" s="20">
        <v>34183446.541731991</v>
      </c>
      <c r="X12" s="20">
        <v>231524091.11239702</v>
      </c>
      <c r="Y12" s="20">
        <v>302989784.04846466</v>
      </c>
      <c r="Z12" s="20">
        <v>0</v>
      </c>
      <c r="AA12" s="20">
        <v>34992019.274110727</v>
      </c>
      <c r="AB12" s="20">
        <v>54120471.955687977</v>
      </c>
      <c r="AC12" s="20">
        <v>24759054.342999619</v>
      </c>
      <c r="AD12" s="20">
        <v>614159017.40870714</v>
      </c>
      <c r="AE12" s="20">
        <v>368942817.25830925</v>
      </c>
    </row>
    <row r="13" spans="1:31" x14ac:dyDescent="0.25">
      <c r="A13" t="s">
        <v>28</v>
      </c>
      <c r="B13" t="s">
        <v>29</v>
      </c>
      <c r="C13" s="23">
        <v>12691</v>
      </c>
      <c r="D13" s="6">
        <v>12466.618099930696</v>
      </c>
      <c r="E13" s="6">
        <v>11922.866584361642</v>
      </c>
      <c r="F13" s="6">
        <v>11402.83166204295</v>
      </c>
      <c r="G13" s="6">
        <v>11448.934989732274</v>
      </c>
      <c r="H13" s="6">
        <v>6452.1591835914905</v>
      </c>
      <c r="I13" s="6">
        <v>5566.2523169003625</v>
      </c>
      <c r="J13" s="6">
        <v>43612.250756798901</v>
      </c>
      <c r="K13" s="6">
        <v>58326.695469729479</v>
      </c>
      <c r="N13" t="s">
        <v>58</v>
      </c>
      <c r="O13" s="8">
        <v>625832.93318826484</v>
      </c>
      <c r="P13" s="8">
        <v>3556770.1929027545</v>
      </c>
      <c r="Q13" s="8">
        <v>8801215.9676719643</v>
      </c>
      <c r="R13" s="8">
        <v>19373509.485741284</v>
      </c>
      <c r="S13" s="8">
        <v>61546432.095510148</v>
      </c>
      <c r="T13" s="8"/>
      <c r="U13" s="20">
        <v>146486.52787984555</v>
      </c>
      <c r="V13" s="20">
        <v>407360.98147074768</v>
      </c>
      <c r="W13" s="20">
        <v>704740.50060957787</v>
      </c>
      <c r="X13" s="20">
        <v>2781379.6357020871</v>
      </c>
      <c r="Y13" s="20">
        <v>5638736.5503417198</v>
      </c>
      <c r="Z13" s="20">
        <v>0</v>
      </c>
      <c r="AA13" s="20">
        <v>772319.46106811042</v>
      </c>
      <c r="AB13" s="20">
        <v>3964131.1743735024</v>
      </c>
      <c r="AC13" s="20">
        <v>9505956.4682815429</v>
      </c>
      <c r="AD13" s="20">
        <v>22154889.121443372</v>
      </c>
      <c r="AE13" s="20">
        <v>67185168.645851865</v>
      </c>
    </row>
    <row r="14" spans="1:31" x14ac:dyDescent="0.25">
      <c r="B14" t="s">
        <v>31</v>
      </c>
      <c r="C14" s="28">
        <v>2477</v>
      </c>
      <c r="D14" s="6">
        <v>2433.2056601944951</v>
      </c>
      <c r="E14" s="6">
        <v>2327.077498184839</v>
      </c>
      <c r="F14" s="6">
        <v>2225.5782859412498</v>
      </c>
      <c r="G14" s="6">
        <v>1976.6365388216821</v>
      </c>
      <c r="H14" s="6">
        <v>750.5411933151039</v>
      </c>
      <c r="I14" s="6">
        <v>333.97513901402175</v>
      </c>
      <c r="J14" s="6">
        <v>12491.045694636467</v>
      </c>
      <c r="K14" s="6">
        <v>17720.74276956734</v>
      </c>
      <c r="N14" t="s">
        <v>35</v>
      </c>
      <c r="O14" s="8">
        <v>610727.24664209539</v>
      </c>
      <c r="P14" s="8">
        <v>3945661.0229123891</v>
      </c>
      <c r="Q14" s="8">
        <v>9706083.8848599736</v>
      </c>
      <c r="R14" s="8">
        <v>20211509.48927556</v>
      </c>
      <c r="S14" s="8">
        <v>68018347.545181572</v>
      </c>
      <c r="T14" s="8"/>
      <c r="U14" s="20">
        <v>136232.47092825637</v>
      </c>
      <c r="V14" s="20">
        <v>378845.71276779537</v>
      </c>
      <c r="W14" s="20">
        <v>655408.6655669075</v>
      </c>
      <c r="X14" s="20">
        <v>2586683.061202941</v>
      </c>
      <c r="Y14" s="20">
        <v>5244024.9918177994</v>
      </c>
      <c r="Z14" s="20">
        <v>0</v>
      </c>
      <c r="AA14" s="20">
        <v>746959.71757035179</v>
      </c>
      <c r="AB14" s="20">
        <v>4324506.7356801843</v>
      </c>
      <c r="AC14" s="20">
        <v>10361492.550426882</v>
      </c>
      <c r="AD14" s="20">
        <v>22798192.550478499</v>
      </c>
      <c r="AE14" s="20">
        <v>73262372.536999375</v>
      </c>
    </row>
    <row r="15" spans="1:31" x14ac:dyDescent="0.25">
      <c r="A15" t="s">
        <v>33</v>
      </c>
      <c r="B15" t="s">
        <v>34</v>
      </c>
      <c r="C15" s="28">
        <v>1589</v>
      </c>
      <c r="D15" s="20">
        <v>2450</v>
      </c>
      <c r="E15" s="20">
        <v>2920</v>
      </c>
      <c r="F15" s="20">
        <v>3477</v>
      </c>
      <c r="G15" s="20">
        <v>1225</v>
      </c>
      <c r="H15" s="20">
        <v>581.31818181818187</v>
      </c>
      <c r="I15" s="20">
        <v>514.50000000000023</v>
      </c>
      <c r="J15" s="20">
        <v>17818.409090909088</v>
      </c>
      <c r="K15" s="20">
        <v>26505.909090909088</v>
      </c>
      <c r="M15" t="s">
        <v>37</v>
      </c>
      <c r="O15" s="8">
        <v>146600973.26209173</v>
      </c>
      <c r="P15" s="8">
        <v>115310298.07809399</v>
      </c>
      <c r="Q15" s="8">
        <v>133176892.512499</v>
      </c>
      <c r="R15" s="8">
        <v>1183703376.2900636</v>
      </c>
      <c r="S15" s="8">
        <v>1250466301.3184755</v>
      </c>
      <c r="T15" s="8"/>
      <c r="U15" s="10"/>
      <c r="V15" s="10"/>
      <c r="W15" s="10"/>
      <c r="X15" s="10"/>
      <c r="Y15" s="10"/>
      <c r="Z15" s="10"/>
      <c r="AA15" s="10">
        <v>146600973.26209173</v>
      </c>
      <c r="AB15" s="10">
        <v>115310298.07809399</v>
      </c>
      <c r="AC15" s="10">
        <v>133176892.512499</v>
      </c>
      <c r="AD15" s="10">
        <v>1183703376.2900636</v>
      </c>
      <c r="AE15" s="10">
        <v>1250466301.3184755</v>
      </c>
    </row>
    <row r="16" spans="1:31" x14ac:dyDescent="0.25">
      <c r="B16" t="s">
        <v>36</v>
      </c>
      <c r="C16" s="28">
        <v>580</v>
      </c>
      <c r="D16" s="20">
        <v>879</v>
      </c>
      <c r="E16" s="20">
        <v>1954</v>
      </c>
      <c r="F16" s="20">
        <v>2709</v>
      </c>
      <c r="G16" s="20">
        <v>170.62870448772227</v>
      </c>
      <c r="H16" s="20">
        <v>113.8686138581332</v>
      </c>
      <c r="I16" s="20">
        <v>162.44785373608912</v>
      </c>
      <c r="J16" s="20">
        <v>12742.513408270723</v>
      </c>
      <c r="K16" s="20">
        <v>21933.417662028885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2960</v>
      </c>
      <c r="D17" s="20">
        <v>3207.1078685560042</v>
      </c>
      <c r="E17" s="20">
        <v>4145.2369625865631</v>
      </c>
      <c r="F17" s="20">
        <v>4778.0018732044819</v>
      </c>
      <c r="G17" s="20">
        <v>2079.1315407902639</v>
      </c>
      <c r="H17" s="20">
        <v>836.98169094955233</v>
      </c>
      <c r="I17" s="20">
        <v>480.6712654695217</v>
      </c>
      <c r="J17" s="20">
        <v>24432.886799020365</v>
      </c>
      <c r="K17" s="20">
        <v>38395.915890587108</v>
      </c>
      <c r="M17" t="s">
        <v>40</v>
      </c>
      <c r="O17" s="8">
        <v>23117631.206002489</v>
      </c>
      <c r="P17" s="8">
        <v>56056814.529680766</v>
      </c>
      <c r="Q17" s="8">
        <v>38355080.431686901</v>
      </c>
      <c r="R17" s="8">
        <v>556289190.95269346</v>
      </c>
      <c r="S17" s="8">
        <v>456024605.71969366</v>
      </c>
      <c r="T17" s="8"/>
      <c r="U17" s="8">
        <v>37496070.446248136</v>
      </c>
      <c r="V17" s="8">
        <v>54855468.105576903</v>
      </c>
      <c r="W17" s="8">
        <v>76039182.173473522</v>
      </c>
      <c r="X17" s="8">
        <v>468964092.65499723</v>
      </c>
      <c r="Y17" s="8">
        <v>654239131.52440214</v>
      </c>
      <c r="Z17" s="8"/>
      <c r="AA17" s="8">
        <v>60613701.652250618</v>
      </c>
      <c r="AB17" s="8">
        <v>110912282.63525768</v>
      </c>
      <c r="AC17" s="8">
        <v>114394262.60516043</v>
      </c>
      <c r="AD17" s="8">
        <v>1025253283.6076907</v>
      </c>
      <c r="AE17" s="8">
        <v>1110263737.2440958</v>
      </c>
    </row>
    <row r="18" spans="1:31" x14ac:dyDescent="0.25">
      <c r="A18" t="s">
        <v>41</v>
      </c>
      <c r="C18" s="28">
        <v>18640.437343008653</v>
      </c>
      <c r="D18" s="6">
        <v>20774.893523035491</v>
      </c>
      <c r="E18" s="6">
        <v>24288.162444026697</v>
      </c>
      <c r="F18" s="6">
        <v>25974.567600248858</v>
      </c>
      <c r="G18" s="6">
        <v>14466.22057232808</v>
      </c>
      <c r="H18" s="6">
        <v>9941.7793465454233</v>
      </c>
      <c r="I18" s="6">
        <v>9086.8646788102978</v>
      </c>
      <c r="J18" s="6">
        <v>119129.03192879987</v>
      </c>
      <c r="K18" s="6">
        <v>156543.9795244135</v>
      </c>
      <c r="N18" t="s">
        <v>42</v>
      </c>
      <c r="O18" s="13">
        <v>7831303</v>
      </c>
      <c r="P18" s="13">
        <v>8883533</v>
      </c>
      <c r="Q18" s="13">
        <v>10022082</v>
      </c>
      <c r="R18" s="13">
        <v>83905382</v>
      </c>
      <c r="S18" s="13">
        <v>95099023</v>
      </c>
      <c r="U18" s="13">
        <v>7908207</v>
      </c>
      <c r="V18" s="13">
        <v>9528094</v>
      </c>
      <c r="W18" s="13">
        <v>11260340</v>
      </c>
      <c r="X18" s="13">
        <v>87774763</v>
      </c>
      <c r="Y18" s="13">
        <v>104743632</v>
      </c>
      <c r="Z18" s="14"/>
      <c r="AA18" s="13">
        <v>7831303</v>
      </c>
      <c r="AB18" s="13">
        <v>8883533</v>
      </c>
      <c r="AC18" s="13">
        <v>10022082</v>
      </c>
      <c r="AD18" s="13">
        <v>83905382</v>
      </c>
      <c r="AE18" s="13">
        <v>95099023</v>
      </c>
    </row>
    <row r="19" spans="1:31" x14ac:dyDescent="0.25">
      <c r="N19" t="s">
        <v>43</v>
      </c>
      <c r="O19" s="15">
        <v>2.9519520833254043</v>
      </c>
      <c r="P19" s="15">
        <v>6.3101937629635376</v>
      </c>
      <c r="Q19" s="15">
        <v>3.8270571356018541</v>
      </c>
      <c r="R19" s="15">
        <v>6.6299583851807435</v>
      </c>
      <c r="S19" s="15">
        <v>4.7952606802247972</v>
      </c>
      <c r="T19" s="15"/>
      <c r="U19" s="15">
        <v>4.741412363921194</v>
      </c>
      <c r="V19" s="15">
        <v>5.7572341441611412</v>
      </c>
      <c r="W19" s="15">
        <v>6.7528318126693794</v>
      </c>
      <c r="X19" s="15">
        <v>5.3428124055999699</v>
      </c>
      <c r="Y19" s="15">
        <v>6.2460993478286309</v>
      </c>
      <c r="Z19" s="15"/>
      <c r="AA19" s="15">
        <v>7.7399254826751838</v>
      </c>
      <c r="AB19" s="15">
        <v>12.485154570288383</v>
      </c>
      <c r="AC19" s="15">
        <v>11.414221376871636</v>
      </c>
      <c r="AD19" s="15">
        <v>12.219159953382855</v>
      </c>
      <c r="AE19" s="15">
        <v>11.67481749254244</v>
      </c>
    </row>
    <row r="20" spans="1:31" x14ac:dyDescent="0.25">
      <c r="M20" t="s">
        <v>44</v>
      </c>
      <c r="O20" s="8">
        <v>169718604.46809423</v>
      </c>
      <c r="P20" s="8">
        <v>171367112.60777476</v>
      </c>
      <c r="Q20" s="8">
        <v>171531972.94418591</v>
      </c>
      <c r="R20" s="8">
        <v>1739992567.2427571</v>
      </c>
      <c r="S20" s="8">
        <v>1706490907.0381691</v>
      </c>
      <c r="T20" s="8"/>
      <c r="U20" s="8">
        <v>37496070.446248136</v>
      </c>
      <c r="V20" s="8">
        <v>54855468.105576903</v>
      </c>
      <c r="W20" s="8">
        <v>76039182.173473522</v>
      </c>
      <c r="X20" s="8">
        <v>468964092.65499723</v>
      </c>
      <c r="Y20" s="8">
        <v>654239131.52440214</v>
      </c>
      <c r="Z20" s="8"/>
      <c r="AA20" s="8">
        <v>207214674.91434234</v>
      </c>
      <c r="AB20" s="8">
        <v>226222580.71335167</v>
      </c>
      <c r="AC20" s="8">
        <v>247571155.11765945</v>
      </c>
      <c r="AD20" s="8">
        <v>2208956659.8977542</v>
      </c>
      <c r="AE20" s="8">
        <v>2360730038.5625715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21.671821977529696</v>
      </c>
      <c r="P21" s="15">
        <v>19.290423371847076</v>
      </c>
      <c r="Q21" s="15">
        <v>17.115403061378455</v>
      </c>
      <c r="R21" s="15">
        <v>20.737556111034177</v>
      </c>
      <c r="S21" s="15">
        <v>17.944357925087928</v>
      </c>
      <c r="T21" s="15"/>
      <c r="U21" s="15">
        <v>4.741412363921194</v>
      </c>
      <c r="V21" s="15">
        <v>5.7572341441611412</v>
      </c>
      <c r="W21" s="15">
        <v>6.7528318126693794</v>
      </c>
      <c r="X21" s="15">
        <v>5.3428124055999699</v>
      </c>
      <c r="Y21" s="15">
        <v>6.2460993478286309</v>
      </c>
      <c r="Z21" s="15"/>
      <c r="AA21" s="15">
        <v>26.459795376879473</v>
      </c>
      <c r="AB21" s="15">
        <v>25.46538417917192</v>
      </c>
      <c r="AC21" s="15">
        <v>24.702567302648237</v>
      </c>
      <c r="AD21" s="15">
        <v>26.326757679236287</v>
      </c>
      <c r="AE21" s="15">
        <v>24.823914737405573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0.29220779220779219</v>
      </c>
      <c r="E23" s="18">
        <v>0.68965517241379315</v>
      </c>
      <c r="F23" s="18">
        <v>0.71195652173913049</v>
      </c>
      <c r="G23" s="18">
        <v>0.20437956204379562</v>
      </c>
      <c r="H23" s="18">
        <v>0.6058394160583942</v>
      </c>
      <c r="I23" s="18">
        <v>0.61313868613138689</v>
      </c>
      <c r="M23" t="s">
        <v>45</v>
      </c>
      <c r="N23" t="s">
        <v>47</v>
      </c>
    </row>
    <row r="24" spans="1:31" x14ac:dyDescent="0.25">
      <c r="B24" t="s">
        <v>19</v>
      </c>
      <c r="D24" s="18">
        <v>0.21518375241779494</v>
      </c>
      <c r="E24" s="18">
        <v>0.34983991462113123</v>
      </c>
      <c r="F24" s="18">
        <v>0.37363526081682169</v>
      </c>
      <c r="G24" s="18">
        <v>0.1205635329179085</v>
      </c>
      <c r="H24" s="18">
        <v>0.17474939040910326</v>
      </c>
      <c r="I24" s="18">
        <v>0.16066106746139264</v>
      </c>
      <c r="N24" t="s">
        <v>48</v>
      </c>
      <c r="O24" s="18">
        <v>3.4625602609022844E-2</v>
      </c>
      <c r="P24" s="18">
        <v>2.2436701727605566E-2</v>
      </c>
      <c r="Q24" s="18">
        <v>3.3265103189214405E-2</v>
      </c>
      <c r="R24" s="18">
        <v>1.8916740616792042E-2</v>
      </c>
      <c r="S24" s="18">
        <v>2.9799835546552293E-2</v>
      </c>
      <c r="T24" s="18"/>
      <c r="U24" s="18">
        <v>8.9217156204013673E-2</v>
      </c>
      <c r="V24" s="18">
        <v>9.2948431954347072E-2</v>
      </c>
      <c r="W24" s="18">
        <v>0.1041189589092337</v>
      </c>
      <c r="X24" s="18">
        <v>9.0366068284342543E-2</v>
      </c>
      <c r="Y24" s="18">
        <v>9.9803080815819997E-2</v>
      </c>
      <c r="Z24" s="18"/>
      <c r="AA24" s="18">
        <v>6.8396329087858546E-2</v>
      </c>
      <c r="AB24" s="18">
        <v>5.7310692926957958E-2</v>
      </c>
      <c r="AC24" s="18">
        <v>8.0362476082673773E-2</v>
      </c>
      <c r="AD24" s="18">
        <v>5.1598585831192548E-2</v>
      </c>
      <c r="AE24" s="18">
        <v>7.1050270783262509E-2</v>
      </c>
    </row>
    <row r="25" spans="1:31" x14ac:dyDescent="0.25">
      <c r="B25" t="s">
        <v>49</v>
      </c>
      <c r="D25" s="18">
        <v>0.32844770153231179</v>
      </c>
      <c r="E25" s="18">
        <v>0.67063667107778269</v>
      </c>
      <c r="F25" s="18">
        <v>0.7373259052924791</v>
      </c>
      <c r="G25" s="18">
        <v>0.24748040313549832</v>
      </c>
      <c r="H25" s="18">
        <v>0.62691538974017325</v>
      </c>
      <c r="I25" s="18">
        <v>0.68587608261159227</v>
      </c>
      <c r="N25" t="s">
        <v>50</v>
      </c>
      <c r="O25" s="18">
        <v>6.9737966953860184E-2</v>
      </c>
      <c r="P25" s="18">
        <v>0.12861723124016444</v>
      </c>
      <c r="Q25" s="18">
        <v>0.32287412555704847</v>
      </c>
      <c r="R25" s="18">
        <v>7.3392380333194673E-2</v>
      </c>
      <c r="S25" s="18">
        <v>0.22564893316916967</v>
      </c>
      <c r="T25" s="18"/>
      <c r="U25" s="18">
        <v>0.13876597850289968</v>
      </c>
      <c r="V25" s="18">
        <v>0.14562765555040999</v>
      </c>
      <c r="W25" s="18">
        <v>0.14776392114909445</v>
      </c>
      <c r="X25" s="18">
        <v>0.14436197672545845</v>
      </c>
      <c r="Y25" s="18">
        <v>0.14562098257437536</v>
      </c>
      <c r="Z25" s="18"/>
      <c r="AA25" s="18">
        <v>0.11243918983340875</v>
      </c>
      <c r="AB25" s="18">
        <v>0.13703031918716499</v>
      </c>
      <c r="AC25" s="18">
        <v>0.20647635848223417</v>
      </c>
      <c r="AD25" s="18">
        <v>0.10585479026674301</v>
      </c>
      <c r="AE25" s="18">
        <v>0.17849129382774803</v>
      </c>
    </row>
    <row r="26" spans="1:31" x14ac:dyDescent="0.25">
      <c r="B26" t="s">
        <v>51</v>
      </c>
      <c r="D26" s="18">
        <v>0.29686419183767582</v>
      </c>
      <c r="E26" s="18">
        <v>0.523686562717251</v>
      </c>
      <c r="F26" s="18">
        <v>0.56273080200738568</v>
      </c>
      <c r="G26" s="18">
        <v>0.21242252066115702</v>
      </c>
      <c r="H26" s="18">
        <v>0.38068181818181818</v>
      </c>
      <c r="I26" s="18">
        <v>0.40366735537190085</v>
      </c>
      <c r="N26" t="s">
        <v>20</v>
      </c>
      <c r="O26" s="18">
        <v>8.5133029727883655E-2</v>
      </c>
      <c r="P26" s="18">
        <v>6.9917404644972661E-2</v>
      </c>
      <c r="Q26" s="18">
        <v>0.11872508272514454</v>
      </c>
      <c r="R26" s="18">
        <v>5.8809044292245621E-2</v>
      </c>
      <c r="S26" s="18">
        <v>9.6854950185169014E-2</v>
      </c>
      <c r="T26" s="18"/>
      <c r="U26" s="18">
        <v>0.11619738527983876</v>
      </c>
      <c r="V26" s="18">
        <v>0.13417265761037364</v>
      </c>
      <c r="W26" s="18">
        <v>0.14079774904308373</v>
      </c>
      <c r="X26" s="18">
        <v>0.12971634592177345</v>
      </c>
      <c r="Y26" s="18">
        <v>0.1358659723364441</v>
      </c>
      <c r="Z26" s="18"/>
      <c r="AA26" s="18">
        <v>0.10434966280576399</v>
      </c>
      <c r="AB26" s="18">
        <v>0.10169704073136272</v>
      </c>
      <c r="AC26" s="18">
        <v>0.13339703791748789</v>
      </c>
      <c r="AD26" s="18">
        <v>9.1242959796806786E-2</v>
      </c>
      <c r="AE26" s="18">
        <v>0.11984276505831046</v>
      </c>
    </row>
    <row r="27" spans="1:31" x14ac:dyDescent="0.25">
      <c r="B27" t="s">
        <v>52</v>
      </c>
      <c r="D27" s="18">
        <v>0.30978334923014034</v>
      </c>
      <c r="E27" s="18">
        <v>0.58292827504445766</v>
      </c>
      <c r="F27" s="18">
        <v>0.6333915788287019</v>
      </c>
      <c r="G27" s="18">
        <v>0.22675927339337507</v>
      </c>
      <c r="H27" s="18">
        <v>0.46298275072508016</v>
      </c>
      <c r="I27" s="18">
        <v>0.50358723858952836</v>
      </c>
      <c r="N27" t="s">
        <v>53</v>
      </c>
      <c r="O27" s="18">
        <v>-1.7644142147483315E-2</v>
      </c>
      <c r="P27" s="18">
        <v>7.6602995872096694E-2</v>
      </c>
      <c r="Q27" s="18">
        <v>0.15811331918959928</v>
      </c>
      <c r="R27" s="18">
        <v>2.9081538170759268E-2</v>
      </c>
      <c r="S27" s="18">
        <v>0.12187995806587489</v>
      </c>
      <c r="T27" s="18"/>
      <c r="U27" s="18">
        <v>0.11470892236906498</v>
      </c>
      <c r="V27" s="18">
        <v>0.13796821649264671</v>
      </c>
      <c r="W27" s="18">
        <v>0.13988146991195755</v>
      </c>
      <c r="X27" s="18">
        <v>0.1304163936795483</v>
      </c>
      <c r="Y27" s="18">
        <v>0.13895794323590097</v>
      </c>
      <c r="Z27" s="18"/>
      <c r="AA27" s="18">
        <v>6.4230412542496604E-2</v>
      </c>
      <c r="AB27" s="18">
        <v>0.1069532674791855</v>
      </c>
      <c r="AC27" s="18">
        <v>0.14599439926293353</v>
      </c>
      <c r="AD27" s="18">
        <v>7.5433409779286364E-2</v>
      </c>
      <c r="AE27" s="18">
        <v>0.13194341038897642</v>
      </c>
    </row>
    <row r="28" spans="1:31" x14ac:dyDescent="0.25">
      <c r="B28" t="s">
        <v>28</v>
      </c>
      <c r="D28" s="18">
        <v>0.18764099099470194</v>
      </c>
      <c r="E28" s="18">
        <v>0.67747477516303634</v>
      </c>
      <c r="F28" s="18">
        <v>0.84993781565730198</v>
      </c>
      <c r="G28" s="18">
        <v>0.20200381961175534</v>
      </c>
      <c r="H28" s="18">
        <v>0.69699588481424946</v>
      </c>
      <c r="I28" s="18">
        <v>0.86516950382962376</v>
      </c>
      <c r="N28" t="s">
        <v>54</v>
      </c>
      <c r="O28" s="18">
        <v>0.1264416146168752</v>
      </c>
      <c r="P28" s="18">
        <v>6.7904064511103618E-2</v>
      </c>
      <c r="Q28" s="18">
        <v>0.13021129890004954</v>
      </c>
      <c r="R28" s="18">
        <v>6.0806679349472773E-2</v>
      </c>
      <c r="S28" s="18">
        <v>9.707232457733507E-2</v>
      </c>
      <c r="T28" s="18"/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/>
      <c r="AA28" s="18">
        <v>4.8223925220311652E-2</v>
      </c>
      <c r="AB28" s="18">
        <v>3.4319783703562312E-2</v>
      </c>
      <c r="AC28" s="18">
        <v>4.365835076592843E-2</v>
      </c>
      <c r="AD28" s="18">
        <v>3.2992918921273595E-2</v>
      </c>
      <c r="AE28" s="18">
        <v>3.9871038796200006E-2</v>
      </c>
    </row>
    <row r="29" spans="1:31" x14ac:dyDescent="0.25">
      <c r="B29" t="s">
        <v>55</v>
      </c>
      <c r="D29" s="18">
        <v>0.805883157579383</v>
      </c>
      <c r="E29" s="18">
        <v>0.94172537673585821</v>
      </c>
      <c r="F29" s="18">
        <v>0.94003401486301619</v>
      </c>
      <c r="G29" s="18">
        <v>0.70581257846944434</v>
      </c>
      <c r="H29" s="18">
        <v>0.80367480369287381</v>
      </c>
      <c r="I29" s="18">
        <v>0.71991749355846713</v>
      </c>
      <c r="N29" t="s">
        <v>28</v>
      </c>
      <c r="O29" s="18">
        <v>0.64821601100691639</v>
      </c>
      <c r="P29" s="18">
        <v>0.50068539888119179</v>
      </c>
      <c r="Q29" s="18">
        <v>-0.24571431196756005</v>
      </c>
      <c r="R29" s="18">
        <v>0.6878345517392036</v>
      </c>
      <c r="S29" s="18">
        <v>0.14462604075005589</v>
      </c>
      <c r="T29" s="18"/>
      <c r="U29" s="18">
        <v>0.53357059424419417</v>
      </c>
      <c r="V29" s="18">
        <v>0.47495070797211963</v>
      </c>
      <c r="W29" s="18">
        <v>0.44955042340864337</v>
      </c>
      <c r="X29" s="18">
        <v>0.49369257633701674</v>
      </c>
      <c r="Y29" s="18">
        <v>0.46311779508279627</v>
      </c>
      <c r="Z29" s="18"/>
      <c r="AA29" s="18">
        <v>0.5772955341824344</v>
      </c>
      <c r="AB29" s="18">
        <v>0.48795742608297676</v>
      </c>
      <c r="AC29" s="18">
        <v>0.21643615491851351</v>
      </c>
      <c r="AD29" s="18">
        <v>0.59903150492489698</v>
      </c>
      <c r="AE29" s="18">
        <v>0.33230196113051624</v>
      </c>
    </row>
    <row r="30" spans="1:31" x14ac:dyDescent="0.25">
      <c r="B30" s="25" t="s">
        <v>68</v>
      </c>
      <c r="C30" s="26">
        <v>-2.7425592243643271E-2</v>
      </c>
      <c r="N30" t="s">
        <v>55</v>
      </c>
      <c r="O30" s="18">
        <v>5.3489917232925129E-2</v>
      </c>
      <c r="P30" s="18">
        <v>0.13383620312286534</v>
      </c>
      <c r="Q30" s="18">
        <v>0.482525382406504</v>
      </c>
      <c r="R30" s="18">
        <v>7.1159065498332036E-2</v>
      </c>
      <c r="S30" s="18">
        <v>0.28411795770584314</v>
      </c>
      <c r="T30" s="18"/>
      <c r="U30" s="18">
        <v>7.5399633999885139E-3</v>
      </c>
      <c r="V30" s="18">
        <v>1.4332330420102879E-2</v>
      </c>
      <c r="W30" s="18">
        <v>1.7887477577987119E-2</v>
      </c>
      <c r="X30" s="18">
        <v>1.1446639051860523E-2</v>
      </c>
      <c r="Y30" s="18">
        <v>1.6634225954663198E-2</v>
      </c>
      <c r="Z30" s="18"/>
      <c r="AA30" s="18">
        <v>2.5064946327726063E-2</v>
      </c>
      <c r="AB30" s="18">
        <v>7.4731469888789662E-2</v>
      </c>
      <c r="AC30" s="18">
        <v>0.17367522257022866</v>
      </c>
      <c r="AD30" s="18">
        <v>4.3845830479800736E-2</v>
      </c>
      <c r="AE30" s="18">
        <v>0.12649926001498626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8.1632653061224358E-2</v>
      </c>
      <c r="E32" s="18">
        <v>0.45884161850353011</v>
      </c>
      <c r="F32" s="18">
        <v>0.51185350429850129</v>
      </c>
      <c r="G32" s="18">
        <v>9.7869751025744731E-2</v>
      </c>
      <c r="H32" s="18">
        <v>0.49159568327228031</v>
      </c>
      <c r="I32" s="18">
        <v>0.56140159822706148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0.80091843088418424</v>
      </c>
      <c r="F33" s="18">
        <v>0.85202761000862814</v>
      </c>
      <c r="G33" s="18">
        <v>0.22907488986784141</v>
      </c>
      <c r="H33" s="18">
        <v>0.63416099319183017</v>
      </c>
      <c r="I33" s="18">
        <v>0.67621145374449321</v>
      </c>
      <c r="N33" t="s">
        <v>57</v>
      </c>
      <c r="O33" s="11">
        <v>26902.425564644807</v>
      </c>
      <c r="P33" s="11">
        <v>11944.969783907476</v>
      </c>
      <c r="Q33" s="11">
        <v>10157.211655258921</v>
      </c>
      <c r="R33" s="11">
        <v>14605.949020745024</v>
      </c>
      <c r="S33" s="11">
        <v>10901.031852023647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25249687.132600002</v>
      </c>
      <c r="D38" s="19">
        <v>25764986.870000001</v>
      </c>
      <c r="E38" s="30">
        <v>29226823.57</v>
      </c>
      <c r="F38" s="19">
        <v>32972649.780000001</v>
      </c>
      <c r="G38" s="30">
        <v>20831265.98</v>
      </c>
      <c r="H38" s="19">
        <v>21764655.850000001</v>
      </c>
      <c r="I38" s="30">
        <v>24554100.900000002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38"/>
  <sheetViews>
    <sheetView topLeftCell="Q1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1" customWidth="1"/>
    <col min="4" max="4" width="10.28515625" customWidth="1"/>
    <col min="5" max="5" width="10.7109375" customWidth="1"/>
    <col min="6" max="6" width="10.5703125" customWidth="1"/>
    <col min="7" max="9" width="9.5703125" bestFit="1" customWidth="1"/>
    <col min="10" max="10" width="10.5703125" bestFit="1" customWidth="1"/>
    <col min="11" max="11" width="10.710937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3" width="12.5703125" bestFit="1" customWidth="1"/>
    <col min="24" max="25" width="13.710937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95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195339</v>
      </c>
      <c r="D4" s="6">
        <v>217076</v>
      </c>
      <c r="E4" s="6">
        <v>264303</v>
      </c>
      <c r="F4" s="6">
        <v>305128</v>
      </c>
      <c r="G4" s="6">
        <v>207718</v>
      </c>
      <c r="H4" s="6">
        <v>166305</v>
      </c>
      <c r="I4" s="6">
        <v>188055</v>
      </c>
      <c r="J4" s="6">
        <v>533993</v>
      </c>
      <c r="K4" s="6">
        <v>1095400</v>
      </c>
      <c r="M4" t="s">
        <v>13</v>
      </c>
    </row>
    <row r="5" spans="1:31" x14ac:dyDescent="0.25">
      <c r="B5" t="s">
        <v>15</v>
      </c>
      <c r="C5" s="27">
        <v>3.92</v>
      </c>
      <c r="D5" s="7">
        <v>3.92</v>
      </c>
      <c r="E5" s="7">
        <v>3.92</v>
      </c>
      <c r="F5" s="7">
        <v>3.92</v>
      </c>
      <c r="G5" s="7">
        <v>3.74</v>
      </c>
      <c r="H5" s="7">
        <v>2.44</v>
      </c>
      <c r="I5" s="7">
        <v>2.39</v>
      </c>
      <c r="J5" s="6"/>
      <c r="K5" s="6"/>
      <c r="N5" t="s">
        <v>16</v>
      </c>
      <c r="O5" s="8">
        <v>224095.69154883106</v>
      </c>
      <c r="P5" s="8">
        <v>1371867.2068242363</v>
      </c>
      <c r="Q5" s="8">
        <v>2136238.69588114</v>
      </c>
      <c r="R5" s="8">
        <v>7934329.8129280005</v>
      </c>
      <c r="S5" s="8">
        <v>17122889.988352899</v>
      </c>
      <c r="T5" s="8"/>
      <c r="U5" s="8">
        <v>1231869.556400279</v>
      </c>
      <c r="V5" s="8">
        <v>1839340.1974058996</v>
      </c>
      <c r="W5" s="8">
        <v>2774637.8196662725</v>
      </c>
      <c r="X5" s="8">
        <v>15484166.113340018</v>
      </c>
      <c r="Y5" s="8">
        <v>23057464.200052772</v>
      </c>
      <c r="Z5" s="8"/>
      <c r="AA5" s="8">
        <v>1455965.2479491101</v>
      </c>
      <c r="AB5" s="8">
        <v>3211207.404230136</v>
      </c>
      <c r="AC5" s="8">
        <v>4910876.5155474124</v>
      </c>
      <c r="AD5" s="8">
        <v>23418495.926268019</v>
      </c>
      <c r="AE5" s="8">
        <v>40180354.18840567</v>
      </c>
    </row>
    <row r="6" spans="1:31" x14ac:dyDescent="0.25">
      <c r="B6" t="s">
        <v>17</v>
      </c>
      <c r="C6" s="23">
        <v>586</v>
      </c>
      <c r="D6" s="6">
        <v>651</v>
      </c>
      <c r="E6" s="6">
        <v>793</v>
      </c>
      <c r="F6" s="6">
        <v>915</v>
      </c>
      <c r="G6" s="6">
        <v>426</v>
      </c>
      <c r="H6" s="6">
        <v>202</v>
      </c>
      <c r="I6" s="6">
        <v>226</v>
      </c>
      <c r="J6" s="6">
        <v>4766</v>
      </c>
      <c r="K6" s="6">
        <v>6462</v>
      </c>
      <c r="N6" t="s">
        <v>18</v>
      </c>
      <c r="O6" s="8">
        <v>2015526.8071213942</v>
      </c>
      <c r="P6" s="8">
        <v>4913838.0674505681</v>
      </c>
      <c r="Q6" s="8">
        <v>9226885.9909208361</v>
      </c>
      <c r="R6" s="8">
        <v>38050256.570804507</v>
      </c>
      <c r="S6" s="8">
        <v>72689663.044296116</v>
      </c>
      <c r="T6" s="8"/>
      <c r="U6" s="8">
        <v>2193544.974408987</v>
      </c>
      <c r="V6" s="8">
        <v>3272543.5661048074</v>
      </c>
      <c r="W6" s="8">
        <v>4751805.411604844</v>
      </c>
      <c r="X6" s="8">
        <v>27633369.657192383</v>
      </c>
      <c r="Y6" s="8">
        <v>40148466.029481448</v>
      </c>
      <c r="Z6" s="8"/>
      <c r="AA6" s="8">
        <v>4209071.7815303812</v>
      </c>
      <c r="AB6" s="8">
        <v>8186381.633555376</v>
      </c>
      <c r="AC6" s="8">
        <v>13978691.40252568</v>
      </c>
      <c r="AD6" s="8">
        <v>65683626.227996886</v>
      </c>
      <c r="AE6" s="8">
        <v>112838129.07377757</v>
      </c>
    </row>
    <row r="7" spans="1:31" x14ac:dyDescent="0.25">
      <c r="B7" t="s">
        <v>19</v>
      </c>
      <c r="C7" s="28">
        <v>5645.1353832033046</v>
      </c>
      <c r="D7" s="9">
        <v>6273.6346948141354</v>
      </c>
      <c r="E7" s="9">
        <v>7639.1693437356589</v>
      </c>
      <c r="F7" s="9">
        <v>8817.921064708582</v>
      </c>
      <c r="G7" s="9">
        <v>4558.7290662996102</v>
      </c>
      <c r="H7" s="9">
        <v>2866.7125487497133</v>
      </c>
      <c r="I7" s="9">
        <v>3213.6958017894012</v>
      </c>
      <c r="J7" s="9">
        <v>35701.209252935885</v>
      </c>
      <c r="K7" s="9">
        <v>52451.290530971935</v>
      </c>
      <c r="N7" t="s">
        <v>20</v>
      </c>
      <c r="O7" s="8">
        <v>4912484.1662045568</v>
      </c>
      <c r="P7" s="8">
        <v>1589822.4444598053</v>
      </c>
      <c r="Q7" s="8">
        <v>1247869.4234410245</v>
      </c>
      <c r="R7" s="8">
        <v>38714435.495451018</v>
      </c>
      <c r="S7" s="8">
        <v>13295724.763058692</v>
      </c>
      <c r="T7" s="8"/>
      <c r="U7" s="8">
        <v>7380146.019640578</v>
      </c>
      <c r="V7" s="8">
        <v>11010417.515696231</v>
      </c>
      <c r="W7" s="8">
        <v>15987359.346730029</v>
      </c>
      <c r="X7" s="8">
        <v>92972072.531179398</v>
      </c>
      <c r="Y7" s="8">
        <v>135078879.4433091</v>
      </c>
      <c r="Z7" s="8"/>
      <c r="AA7" s="8">
        <v>12292630.185845135</v>
      </c>
      <c r="AB7" s="8">
        <v>12600239.960156037</v>
      </c>
      <c r="AC7" s="8">
        <v>17235228.770171054</v>
      </c>
      <c r="AD7" s="8">
        <v>131686508.02663042</v>
      </c>
      <c r="AE7" s="8">
        <v>148374604.20636779</v>
      </c>
    </row>
    <row r="8" spans="1:31" x14ac:dyDescent="0.25">
      <c r="B8" t="s">
        <v>21</v>
      </c>
      <c r="C8" s="23">
        <v>7083</v>
      </c>
      <c r="D8" s="6">
        <v>7870</v>
      </c>
      <c r="E8" s="6">
        <v>9582</v>
      </c>
      <c r="F8" s="6">
        <v>11062</v>
      </c>
      <c r="G8" s="6">
        <v>4670</v>
      </c>
      <c r="H8" s="6">
        <v>1735</v>
      </c>
      <c r="I8" s="6">
        <v>1425</v>
      </c>
      <c r="J8" s="6">
        <v>62349</v>
      </c>
      <c r="K8" s="6">
        <v>88662</v>
      </c>
      <c r="N8" t="s">
        <v>22</v>
      </c>
      <c r="O8" s="8">
        <v>785134.74480503798</v>
      </c>
      <c r="P8" s="8">
        <v>3722531.0124152387</v>
      </c>
      <c r="Q8" s="8">
        <v>3560739.1954964036</v>
      </c>
      <c r="R8" s="8">
        <v>29137146.117950551</v>
      </c>
      <c r="S8" s="8">
        <v>34518573.762120165</v>
      </c>
      <c r="T8" s="8"/>
      <c r="U8" s="8">
        <v>2822262.7559747454</v>
      </c>
      <c r="V8" s="8">
        <v>4288218.1340885805</v>
      </c>
      <c r="W8" s="8">
        <v>6241070.0163021395</v>
      </c>
      <c r="X8" s="8">
        <v>35927841.571025729</v>
      </c>
      <c r="Y8" s="8">
        <v>52799114.074959241</v>
      </c>
      <c r="Z8" s="8"/>
      <c r="AA8" s="8">
        <v>3607397.5007797834</v>
      </c>
      <c r="AB8" s="8">
        <v>8010749.1465038192</v>
      </c>
      <c r="AC8" s="8">
        <v>9801809.2117985431</v>
      </c>
      <c r="AD8" s="8">
        <v>65064987.68897628</v>
      </c>
      <c r="AE8" s="8">
        <v>87317687.837079406</v>
      </c>
    </row>
    <row r="9" spans="1:31" x14ac:dyDescent="0.25">
      <c r="B9" t="s">
        <v>23</v>
      </c>
      <c r="C9" s="23">
        <v>12370</v>
      </c>
      <c r="D9" s="6">
        <v>13570</v>
      </c>
      <c r="E9" s="6">
        <v>16668</v>
      </c>
      <c r="F9" s="6">
        <v>19289</v>
      </c>
      <c r="G9" s="6">
        <v>7629</v>
      </c>
      <c r="H9" s="6">
        <v>4805</v>
      </c>
      <c r="I9" s="6">
        <v>4678</v>
      </c>
      <c r="J9" s="6">
        <v>92517</v>
      </c>
      <c r="K9" s="6">
        <v>135614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19453</v>
      </c>
      <c r="D10" s="6">
        <v>21440</v>
      </c>
      <c r="E10" s="6">
        <v>26250</v>
      </c>
      <c r="F10" s="6">
        <v>30351</v>
      </c>
      <c r="G10" s="6">
        <v>12299</v>
      </c>
      <c r="H10" s="6">
        <v>6540</v>
      </c>
      <c r="I10" s="6">
        <v>6103</v>
      </c>
      <c r="J10" s="6">
        <v>154866</v>
      </c>
      <c r="K10" s="6">
        <v>224276</v>
      </c>
      <c r="N10" t="s">
        <v>26</v>
      </c>
      <c r="O10" s="8">
        <v>9673223.7965310235</v>
      </c>
      <c r="P10" s="8">
        <v>12426362.544207398</v>
      </c>
      <c r="Q10" s="8">
        <v>16458883.423208065</v>
      </c>
      <c r="R10" s="8">
        <v>113770943.37335603</v>
      </c>
      <c r="S10" s="8">
        <v>143478176.11599433</v>
      </c>
      <c r="T10" s="8"/>
      <c r="U10" s="20">
        <v>6293543.1934578698</v>
      </c>
      <c r="V10" s="20">
        <v>9834602.7592858262</v>
      </c>
      <c r="W10" s="20">
        <v>15491985.823658865</v>
      </c>
      <c r="X10" s="20">
        <v>81145637.413541719</v>
      </c>
      <c r="Y10" s="20">
        <v>126345066.78651921</v>
      </c>
      <c r="Z10" s="20">
        <v>0</v>
      </c>
      <c r="AA10" s="20">
        <v>15966766.989988893</v>
      </c>
      <c r="AB10" s="20">
        <v>22260965.303493224</v>
      </c>
      <c r="AC10" s="20">
        <v>31950869.24686693</v>
      </c>
      <c r="AD10" s="20">
        <v>194916580.78689775</v>
      </c>
      <c r="AE10" s="20">
        <v>269823242.90251356</v>
      </c>
    </row>
    <row r="11" spans="1:31" x14ac:dyDescent="0.25">
      <c r="B11" t="s">
        <v>62</v>
      </c>
      <c r="C11" s="28">
        <v>99.585848192117297</v>
      </c>
      <c r="D11" s="6">
        <v>98.767252022333196</v>
      </c>
      <c r="E11" s="6">
        <v>99.317828401493742</v>
      </c>
      <c r="F11" s="6">
        <v>99.469730735953434</v>
      </c>
      <c r="G11" s="6">
        <v>59.210082900855973</v>
      </c>
      <c r="H11" s="6">
        <v>39.325335979074588</v>
      </c>
      <c r="I11" s="6">
        <v>32.453271649251548</v>
      </c>
      <c r="N11" t="s">
        <v>27</v>
      </c>
      <c r="O11" s="8">
        <v>7250361.4314490128</v>
      </c>
      <c r="P11" s="8">
        <v>9535347.8840988632</v>
      </c>
      <c r="Q11" s="8">
        <v>13442936.231442068</v>
      </c>
      <c r="R11" s="8">
        <v>86900345.326624095</v>
      </c>
      <c r="S11" s="8">
        <v>114294179.76519823</v>
      </c>
      <c r="T11" s="8"/>
      <c r="U11" s="20">
        <v>9060843.2559540663</v>
      </c>
      <c r="V11" s="20">
        <v>14063480.931932786</v>
      </c>
      <c r="W11" s="20">
        <v>22067044.048463736</v>
      </c>
      <c r="X11" s="20">
        <v>116339182.50589696</v>
      </c>
      <c r="Y11" s="20">
        <v>180247584.82462329</v>
      </c>
      <c r="Z11" s="20">
        <v>0</v>
      </c>
      <c r="AA11" s="20">
        <v>16311204.687403079</v>
      </c>
      <c r="AB11" s="20">
        <v>23598828.81603165</v>
      </c>
      <c r="AC11" s="20">
        <v>35509980.279905804</v>
      </c>
      <c r="AD11" s="20">
        <v>203239527.83252105</v>
      </c>
      <c r="AE11" s="20">
        <v>294541764.58982152</v>
      </c>
    </row>
    <row r="12" spans="1:31" x14ac:dyDescent="0.25">
      <c r="B12" t="s">
        <v>63</v>
      </c>
      <c r="C12" s="23">
        <v>300</v>
      </c>
      <c r="D12">
        <v>300</v>
      </c>
      <c r="E12">
        <v>300</v>
      </c>
      <c r="F12">
        <v>300</v>
      </c>
      <c r="G12" s="9">
        <v>204.87</v>
      </c>
      <c r="H12" s="30">
        <v>121.29</v>
      </c>
      <c r="I12" s="30">
        <v>119.93</v>
      </c>
      <c r="N12" t="s">
        <v>30</v>
      </c>
      <c r="O12" s="8">
        <v>1833141.1603048989</v>
      </c>
      <c r="P12" s="8">
        <v>794745.08718118537</v>
      </c>
      <c r="Q12" s="8">
        <v>755838.16855708719</v>
      </c>
      <c r="R12" s="8">
        <v>10733010.221385501</v>
      </c>
      <c r="S12" s="8">
        <v>7202684.4719405603</v>
      </c>
      <c r="T12" s="8"/>
      <c r="U12" s="20">
        <v>1080969.0117686926</v>
      </c>
      <c r="V12" s="20">
        <v>1324529.0135134119</v>
      </c>
      <c r="W12" s="20">
        <v>1665922.616647097</v>
      </c>
      <c r="X12" s="20">
        <v>12106068.559649602</v>
      </c>
      <c r="Y12" s="20">
        <v>15013273.188836815</v>
      </c>
      <c r="Z12" s="20">
        <v>0</v>
      </c>
      <c r="AA12" s="20">
        <v>2914110.1720735915</v>
      </c>
      <c r="AB12" s="20">
        <v>2119274.1006945972</v>
      </c>
      <c r="AC12" s="20">
        <v>2421760.7852041842</v>
      </c>
      <c r="AD12" s="20">
        <v>22839078.781035103</v>
      </c>
      <c r="AE12" s="20">
        <v>22215957.660777375</v>
      </c>
    </row>
    <row r="13" spans="1:31" x14ac:dyDescent="0.25">
      <c r="A13" t="s">
        <v>28</v>
      </c>
      <c r="B13" t="s">
        <v>29</v>
      </c>
      <c r="C13" s="23">
        <v>4446</v>
      </c>
      <c r="D13" s="6">
        <v>4458.8149544495463</v>
      </c>
      <c r="E13" s="6">
        <v>4491.0141740644858</v>
      </c>
      <c r="F13" s="6">
        <v>4523.4459195308918</v>
      </c>
      <c r="G13" s="6">
        <v>4094.8300602087675</v>
      </c>
      <c r="H13" s="6">
        <v>2430.3499617144425</v>
      </c>
      <c r="I13" s="6">
        <v>2208.1042741142487</v>
      </c>
      <c r="J13" s="6">
        <v>16108.853185297467</v>
      </c>
      <c r="K13" s="6">
        <v>22611.610213191994</v>
      </c>
      <c r="N13" t="s">
        <v>58</v>
      </c>
      <c r="O13" s="8">
        <v>6822130.5123105561</v>
      </c>
      <c r="P13" s="8">
        <v>18833129.317745082</v>
      </c>
      <c r="Q13" s="8">
        <v>34442047.079799838</v>
      </c>
      <c r="R13" s="8">
        <v>128044956.75916025</v>
      </c>
      <c r="S13" s="8">
        <v>267477536.92134526</v>
      </c>
      <c r="T13" s="8"/>
      <c r="U13" s="20">
        <v>4445971.3305766294</v>
      </c>
      <c r="V13" s="20">
        <v>6418939.535529295</v>
      </c>
      <c r="W13" s="20">
        <v>9580539.8193497527</v>
      </c>
      <c r="X13" s="20">
        <v>54796566.450831182</v>
      </c>
      <c r="Y13" s="20">
        <v>79933242.90656206</v>
      </c>
      <c r="Z13" s="20">
        <v>0</v>
      </c>
      <c r="AA13" s="20">
        <v>11268101.842887186</v>
      </c>
      <c r="AB13" s="20">
        <v>25252068.853274379</v>
      </c>
      <c r="AC13" s="20">
        <v>44022586.899149589</v>
      </c>
      <c r="AD13" s="20">
        <v>182841523.20999143</v>
      </c>
      <c r="AE13" s="20">
        <v>347410779.82790732</v>
      </c>
    </row>
    <row r="14" spans="1:31" x14ac:dyDescent="0.25">
      <c r="B14" t="s">
        <v>31</v>
      </c>
      <c r="C14" s="28">
        <v>845</v>
      </c>
      <c r="D14" s="6">
        <v>847.43559075795463</v>
      </c>
      <c r="E14" s="6">
        <v>853.55532548009228</v>
      </c>
      <c r="F14" s="6">
        <v>859.71925371201155</v>
      </c>
      <c r="G14" s="6">
        <v>689.49594659031834</v>
      </c>
      <c r="H14" s="6">
        <v>277.5241730160468</v>
      </c>
      <c r="I14" s="6">
        <v>132.48625644685492</v>
      </c>
      <c r="J14" s="6">
        <v>4474.09181923291</v>
      </c>
      <c r="K14" s="6">
        <v>6664.5250580030279</v>
      </c>
      <c r="N14" t="s">
        <v>35</v>
      </c>
      <c r="O14" s="8">
        <v>6763351.1315053729</v>
      </c>
      <c r="P14" s="8">
        <v>21578097.708257075</v>
      </c>
      <c r="Q14" s="8">
        <v>39074717.688077793</v>
      </c>
      <c r="R14" s="8">
        <v>137189818.98425144</v>
      </c>
      <c r="S14" s="8">
        <v>304497748.10014713</v>
      </c>
      <c r="T14" s="8"/>
      <c r="U14" s="20">
        <v>4134753.3374362653</v>
      </c>
      <c r="V14" s="20">
        <v>5969613.7680422449</v>
      </c>
      <c r="W14" s="20">
        <v>8909902.0319952704</v>
      </c>
      <c r="X14" s="20">
        <v>50960806.799272999</v>
      </c>
      <c r="Y14" s="20">
        <v>74337915.903102726</v>
      </c>
      <c r="Z14" s="20">
        <v>0</v>
      </c>
      <c r="AA14" s="20">
        <v>10898104.468941638</v>
      </c>
      <c r="AB14" s="20">
        <v>27547711.476299319</v>
      </c>
      <c r="AC14" s="20">
        <v>47984619.720073059</v>
      </c>
      <c r="AD14" s="20">
        <v>188150625.78352442</v>
      </c>
      <c r="AE14" s="20">
        <v>378835664.00324982</v>
      </c>
    </row>
    <row r="15" spans="1:31" x14ac:dyDescent="0.25">
      <c r="A15" t="s">
        <v>33</v>
      </c>
      <c r="B15" t="s">
        <v>34</v>
      </c>
      <c r="C15" s="28">
        <v>10039</v>
      </c>
      <c r="D15" s="20">
        <v>10886</v>
      </c>
      <c r="E15" s="20">
        <v>13310</v>
      </c>
      <c r="F15" s="20">
        <v>16006</v>
      </c>
      <c r="G15" s="20">
        <v>5443</v>
      </c>
      <c r="H15" s="20">
        <v>2582.9509090909096</v>
      </c>
      <c r="I15" s="20">
        <v>2286.0600000000009</v>
      </c>
      <c r="J15" s="20">
        <v>80850.245454545453</v>
      </c>
      <c r="K15" s="20">
        <v>122234.94545454545</v>
      </c>
      <c r="M15" t="s">
        <v>37</v>
      </c>
      <c r="O15" s="8">
        <v>128235601.544074</v>
      </c>
      <c r="P15" s="8">
        <v>106045516.41222768</v>
      </c>
      <c r="Q15" s="8">
        <v>123514510.96279721</v>
      </c>
      <c r="R15" s="8">
        <v>1074516706.6969688</v>
      </c>
      <c r="S15" s="8">
        <v>1153965287.0239811</v>
      </c>
      <c r="T15" s="8"/>
      <c r="U15" s="10"/>
      <c r="V15" s="10"/>
      <c r="W15" s="10"/>
      <c r="X15" s="10"/>
      <c r="Y15" s="10"/>
      <c r="Z15" s="10"/>
      <c r="AA15" s="10">
        <v>128235601.544074</v>
      </c>
      <c r="AB15" s="10">
        <v>106045516.41222768</v>
      </c>
      <c r="AC15" s="10">
        <v>123514510.96279721</v>
      </c>
      <c r="AD15" s="10">
        <v>1074516706.6969688</v>
      </c>
      <c r="AE15" s="10">
        <v>1153965287.0239811</v>
      </c>
    </row>
    <row r="16" spans="1:31" x14ac:dyDescent="0.25">
      <c r="B16" t="s">
        <v>36</v>
      </c>
      <c r="C16" s="28">
        <v>6878</v>
      </c>
      <c r="D16" s="20">
        <v>8391</v>
      </c>
      <c r="E16" s="20">
        <v>10076</v>
      </c>
      <c r="F16" s="20">
        <v>11969</v>
      </c>
      <c r="G16" s="20">
        <v>2277.0318269917375</v>
      </c>
      <c r="H16" s="20">
        <v>926.78837179923244</v>
      </c>
      <c r="I16" s="20">
        <v>979.1258392101555</v>
      </c>
      <c r="J16" s="20">
        <v>76315.899006045162</v>
      </c>
      <c r="K16" s="20">
        <v>100695.42894495305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7428</v>
      </c>
      <c r="D17" s="20">
        <v>8885.5496009517137</v>
      </c>
      <c r="E17" s="20">
        <v>10512.072634684208</v>
      </c>
      <c r="F17" s="20">
        <v>12338.693074786072</v>
      </c>
      <c r="G17" s="20">
        <v>2853.2135571885942</v>
      </c>
      <c r="H17" s="20">
        <v>1158.3107060582538</v>
      </c>
      <c r="I17" s="20">
        <v>1069.1511907989479</v>
      </c>
      <c r="J17" s="20">
        <v>77704.007749600612</v>
      </c>
      <c r="K17" s="20">
        <v>103259.06232473878</v>
      </c>
      <c r="M17" t="s">
        <v>40</v>
      </c>
      <c r="O17" s="8">
        <v>40279449.441780686</v>
      </c>
      <c r="P17" s="8">
        <v>74765741.272639453</v>
      </c>
      <c r="Q17" s="8">
        <v>120346155.89682426</v>
      </c>
      <c r="R17" s="8">
        <v>590475242.66191149</v>
      </c>
      <c r="S17" s="8">
        <v>974577176.93245339</v>
      </c>
      <c r="T17" s="8"/>
      <c r="U17" s="8">
        <v>38643903.43561811</v>
      </c>
      <c r="V17" s="8">
        <v>58021685.421599075</v>
      </c>
      <c r="W17" s="8">
        <v>87470266.934417993</v>
      </c>
      <c r="X17" s="8">
        <v>487365711.60193002</v>
      </c>
      <c r="Y17" s="8">
        <v>726961007.35744679</v>
      </c>
      <c r="Z17" s="8"/>
      <c r="AA17" s="8">
        <v>78923352.877398804</v>
      </c>
      <c r="AB17" s="8">
        <v>132787426.69423853</v>
      </c>
      <c r="AC17" s="8">
        <v>207816422.83124226</v>
      </c>
      <c r="AD17" s="8">
        <v>1077840954.2638414</v>
      </c>
      <c r="AE17" s="8">
        <v>1701538184.2899001</v>
      </c>
    </row>
    <row r="18" spans="1:31" x14ac:dyDescent="0.25">
      <c r="A18" t="s">
        <v>41</v>
      </c>
      <c r="C18" s="28">
        <v>33112.135383203306</v>
      </c>
      <c r="D18" s="6">
        <v>37250.184295765852</v>
      </c>
      <c r="E18" s="6">
        <v>45194.241978419865</v>
      </c>
      <c r="F18" s="6">
        <v>52422.614139494661</v>
      </c>
      <c r="G18" s="6">
        <v>20136.942623488205</v>
      </c>
      <c r="H18" s="6">
        <v>10767.023254807968</v>
      </c>
      <c r="I18" s="6">
        <v>10611.846992588349</v>
      </c>
      <c r="J18" s="6">
        <v>273037.21700253652</v>
      </c>
      <c r="K18" s="6">
        <v>386448.35285571072</v>
      </c>
      <c r="N18" t="s">
        <v>42</v>
      </c>
      <c r="O18" s="13">
        <v>6850240</v>
      </c>
      <c r="P18" s="13">
        <v>8169772</v>
      </c>
      <c r="Q18" s="13">
        <v>9294950</v>
      </c>
      <c r="R18" s="13">
        <v>76165817</v>
      </c>
      <c r="S18" s="13">
        <v>87760039</v>
      </c>
      <c r="U18" s="13">
        <v>6831223</v>
      </c>
      <c r="V18" s="13">
        <v>8483923</v>
      </c>
      <c r="W18" s="13">
        <v>10422228</v>
      </c>
      <c r="X18" s="13">
        <v>77120211</v>
      </c>
      <c r="Y18" s="13">
        <v>95287448</v>
      </c>
      <c r="Z18" s="14"/>
      <c r="AA18" s="13">
        <v>6850240</v>
      </c>
      <c r="AB18" s="13">
        <v>8169772</v>
      </c>
      <c r="AC18" s="13">
        <v>9294950</v>
      </c>
      <c r="AD18" s="13">
        <v>76165817</v>
      </c>
      <c r="AE18" s="13">
        <v>87760039</v>
      </c>
    </row>
    <row r="19" spans="1:31" x14ac:dyDescent="0.25">
      <c r="N19" t="s">
        <v>43</v>
      </c>
      <c r="O19" s="15">
        <v>5.8800055825461133</v>
      </c>
      <c r="P19" s="15">
        <v>9.1515089126892963</v>
      </c>
      <c r="Q19" s="15">
        <v>12.947477490123589</v>
      </c>
      <c r="R19" s="15">
        <v>7.752496670020772</v>
      </c>
      <c r="S19" s="15">
        <v>11.105022149459773</v>
      </c>
      <c r="T19" s="15"/>
      <c r="U19" s="15">
        <v>5.656952413296727</v>
      </c>
      <c r="V19" s="15">
        <v>6.839016033219429</v>
      </c>
      <c r="W19" s="15">
        <v>8.3926648826352661</v>
      </c>
      <c r="X19" s="15">
        <v>6.3195588456303629</v>
      </c>
      <c r="Y19" s="15">
        <v>7.6291371278769766</v>
      </c>
      <c r="Z19" s="15"/>
      <c r="AA19" s="15">
        <v>11.521253690001927</v>
      </c>
      <c r="AB19" s="15">
        <v>16.253504589141354</v>
      </c>
      <c r="AC19" s="15">
        <v>22.357992547699801</v>
      </c>
      <c r="AD19" s="15">
        <v>14.151242600914284</v>
      </c>
      <c r="AE19" s="15">
        <v>19.388530402657409</v>
      </c>
    </row>
    <row r="20" spans="1:31" x14ac:dyDescent="0.25">
      <c r="M20" t="s">
        <v>44</v>
      </c>
      <c r="O20" s="8">
        <v>168515050.98585469</v>
      </c>
      <c r="P20" s="8">
        <v>180811257.68486714</v>
      </c>
      <c r="Q20" s="8">
        <v>243860666.85962147</v>
      </c>
      <c r="R20" s="8">
        <v>1664991949.3588803</v>
      </c>
      <c r="S20" s="8">
        <v>2128542463.9564345</v>
      </c>
      <c r="T20" s="8"/>
      <c r="U20" s="8">
        <v>38643903.43561811</v>
      </c>
      <c r="V20" s="8">
        <v>58021685.421599075</v>
      </c>
      <c r="W20" s="8">
        <v>87470266.934417993</v>
      </c>
      <c r="X20" s="8">
        <v>487365711.60193002</v>
      </c>
      <c r="Y20" s="8">
        <v>726961007.35744679</v>
      </c>
      <c r="Z20" s="15"/>
      <c r="AA20" s="8">
        <v>207158954.42147279</v>
      </c>
      <c r="AB20" s="8">
        <v>238832943.1064662</v>
      </c>
      <c r="AC20" s="8">
        <v>331330933.79403949</v>
      </c>
      <c r="AD20" s="8">
        <v>2152357660.9608102</v>
      </c>
      <c r="AE20" s="8">
        <v>2855503471.3138809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24.599875476750405</v>
      </c>
      <c r="P21" s="15">
        <v>22.131738521572835</v>
      </c>
      <c r="Q21" s="15">
        <v>26.235823415900189</v>
      </c>
      <c r="R21" s="15">
        <v>21.860094395874206</v>
      </c>
      <c r="S21" s="15">
        <v>24.254119394322906</v>
      </c>
      <c r="T21" s="15"/>
      <c r="U21" s="15">
        <v>5.656952413296727</v>
      </c>
      <c r="V21" s="15">
        <v>6.839016033219429</v>
      </c>
      <c r="W21" s="15">
        <v>8.3926648826352661</v>
      </c>
      <c r="X21" s="15">
        <v>6.3195588456303629</v>
      </c>
      <c r="Y21" s="15">
        <v>7.6291371278769766</v>
      </c>
      <c r="Z21" s="15"/>
      <c r="AA21" s="15">
        <v>30.241123584206214</v>
      </c>
      <c r="AB21" s="15">
        <v>29.233734198024891</v>
      </c>
      <c r="AC21" s="15">
        <v>35.646338473476405</v>
      </c>
      <c r="AD21" s="15">
        <v>28.258840326767718</v>
      </c>
      <c r="AE21" s="15">
        <v>32.537627647520544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0.34562211981566821</v>
      </c>
      <c r="E23" s="18">
        <v>0.74527112232030268</v>
      </c>
      <c r="F23" s="18">
        <v>0.75300546448087435</v>
      </c>
      <c r="G23" s="18">
        <v>0.27303754266211605</v>
      </c>
      <c r="H23" s="18">
        <v>0.65529010238907848</v>
      </c>
      <c r="I23" s="18">
        <v>0.61433447098976113</v>
      </c>
      <c r="M23" t="s">
        <v>45</v>
      </c>
      <c r="N23" t="s">
        <v>47</v>
      </c>
    </row>
    <row r="24" spans="1:31" x14ac:dyDescent="0.25">
      <c r="B24" t="s">
        <v>19</v>
      </c>
      <c r="D24" s="18">
        <v>0.27335120897812037</v>
      </c>
      <c r="E24" s="18">
        <v>0.62473504385650236</v>
      </c>
      <c r="F24" s="18">
        <v>0.63554949310542408</v>
      </c>
      <c r="G24" s="18">
        <v>0.19245000219768307</v>
      </c>
      <c r="H24" s="18">
        <v>0.49218001798868971</v>
      </c>
      <c r="I24" s="18">
        <v>0.43071413108151091</v>
      </c>
      <c r="N24" t="s">
        <v>48</v>
      </c>
      <c r="O24" s="18">
        <v>5.5635241954519665E-3</v>
      </c>
      <c r="P24" s="18">
        <v>1.8348874544313141E-2</v>
      </c>
      <c r="Q24" s="18">
        <v>1.7750784642532248E-2</v>
      </c>
      <c r="R24" s="18">
        <v>1.3437193026348373E-2</v>
      </c>
      <c r="S24" s="18">
        <v>1.7569557746312442E-2</v>
      </c>
      <c r="T24" s="18"/>
      <c r="U24" s="18">
        <v>3.187746182143867E-2</v>
      </c>
      <c r="V24" s="18">
        <v>3.170090947963379E-2</v>
      </c>
      <c r="W24" s="18">
        <v>3.1720925485989364E-2</v>
      </c>
      <c r="X24" s="18">
        <v>3.1771143814046478E-2</v>
      </c>
      <c r="Y24" s="18">
        <v>3.171760791389381E-2</v>
      </c>
      <c r="Z24" s="18"/>
      <c r="AA24" s="18">
        <v>1.8447838248976032E-2</v>
      </c>
      <c r="AB24" s="18">
        <v>2.41830682631149E-2</v>
      </c>
      <c r="AC24" s="18">
        <v>2.3630839414146298E-2</v>
      </c>
      <c r="AD24" s="18">
        <v>2.1727227782194179E-2</v>
      </c>
      <c r="AE24" s="18">
        <v>2.3614136056061573E-2</v>
      </c>
    </row>
    <row r="25" spans="1:31" x14ac:dyDescent="0.25">
      <c r="B25" t="s">
        <v>49</v>
      </c>
      <c r="D25" s="18">
        <v>0.40660736975857686</v>
      </c>
      <c r="E25" s="18">
        <v>0.81893132957628889</v>
      </c>
      <c r="F25" s="18">
        <v>0.87118061833303195</v>
      </c>
      <c r="G25" s="18">
        <v>0.34067485528730762</v>
      </c>
      <c r="H25" s="18">
        <v>0.77954256670902156</v>
      </c>
      <c r="I25" s="18">
        <v>0.81893265565438378</v>
      </c>
      <c r="N25" t="s">
        <v>50</v>
      </c>
      <c r="O25" s="18">
        <v>5.0038588785445204E-2</v>
      </c>
      <c r="P25" s="18">
        <v>6.5723123770442551E-2</v>
      </c>
      <c r="Q25" s="18">
        <v>7.6669553108379085E-2</v>
      </c>
      <c r="R25" s="18">
        <v>6.444005408130371E-2</v>
      </c>
      <c r="S25" s="18">
        <v>7.4585845805554024E-2</v>
      </c>
      <c r="T25" s="18"/>
      <c r="U25" s="18">
        <v>5.6763028043052069E-2</v>
      </c>
      <c r="V25" s="18">
        <v>5.640207695322437E-2</v>
      </c>
      <c r="W25" s="18">
        <v>5.4324807481924961E-2</v>
      </c>
      <c r="X25" s="18">
        <v>5.6699453817470713E-2</v>
      </c>
      <c r="Y25" s="18">
        <v>5.5227812252852296E-2</v>
      </c>
      <c r="Z25" s="18"/>
      <c r="AA25" s="18">
        <v>5.3331132397135252E-2</v>
      </c>
      <c r="AB25" s="18">
        <v>6.1650276967906426E-2</v>
      </c>
      <c r="AC25" s="18">
        <v>6.7264613701281464E-2</v>
      </c>
      <c r="AD25" s="18">
        <v>6.0939998585281437E-2</v>
      </c>
      <c r="AE25" s="18">
        <v>6.6315366951854859E-2</v>
      </c>
    </row>
    <row r="26" spans="1:31" x14ac:dyDescent="0.25">
      <c r="B26" t="s">
        <v>51</v>
      </c>
      <c r="D26" s="18">
        <v>0.4378039793662491</v>
      </c>
      <c r="E26" s="18">
        <v>0.71172306215502756</v>
      </c>
      <c r="F26" s="18">
        <v>0.75747835553942666</v>
      </c>
      <c r="G26" s="18">
        <v>0.38326596604688762</v>
      </c>
      <c r="H26" s="18">
        <v>0.61156022635408247</v>
      </c>
      <c r="I26" s="18">
        <v>0.62182700080840747</v>
      </c>
      <c r="N26" t="s">
        <v>20</v>
      </c>
      <c r="O26" s="18">
        <v>0.1219600623713834</v>
      </c>
      <c r="P26" s="18">
        <v>2.126404978267234E-2</v>
      </c>
      <c r="Q26" s="18">
        <v>1.0369001104703783E-2</v>
      </c>
      <c r="R26" s="18">
        <v>6.5564875033410588E-2</v>
      </c>
      <c r="S26" s="18">
        <v>1.364255707783746E-2</v>
      </c>
      <c r="T26" s="18"/>
      <c r="U26" s="18">
        <v>0.19097827505795631</v>
      </c>
      <c r="V26" s="18">
        <v>0.18976383460239002</v>
      </c>
      <c r="W26" s="18">
        <v>0.1827747863021473</v>
      </c>
      <c r="X26" s="18">
        <v>0.19076449228565553</v>
      </c>
      <c r="Y26" s="18">
        <v>0.18581310149540223</v>
      </c>
      <c r="Z26" s="18"/>
      <c r="AA26" s="18">
        <v>0.15575402891132573</v>
      </c>
      <c r="AB26" s="18">
        <v>9.489030907398964E-2</v>
      </c>
      <c r="AC26" s="18">
        <v>8.2934873651284796E-2</v>
      </c>
      <c r="AD26" s="18">
        <v>0.12217619631698953</v>
      </c>
      <c r="AE26" s="18">
        <v>8.7200278886652605E-2</v>
      </c>
    </row>
    <row r="27" spans="1:31" x14ac:dyDescent="0.25">
      <c r="B27" t="s">
        <v>52</v>
      </c>
      <c r="D27" s="18">
        <v>0.4263526119402985</v>
      </c>
      <c r="E27" s="18">
        <v>0.75085714285714289</v>
      </c>
      <c r="F27" s="18">
        <v>0.79891931073111266</v>
      </c>
      <c r="G27" s="18">
        <v>0.36775818639798491</v>
      </c>
      <c r="H27" s="18">
        <v>0.66380506862694699</v>
      </c>
      <c r="I27" s="18">
        <v>0.68626947000462657</v>
      </c>
      <c r="N27" t="s">
        <v>53</v>
      </c>
      <c r="O27" s="18">
        <v>1.9492191568801356E-2</v>
      </c>
      <c r="P27" s="18">
        <v>4.9789261084708859E-2</v>
      </c>
      <c r="Q27" s="18">
        <v>2.9587477630354173E-2</v>
      </c>
      <c r="R27" s="18">
        <v>4.9345246020134348E-2</v>
      </c>
      <c r="S27" s="18">
        <v>3.5419025377517739E-2</v>
      </c>
      <c r="T27" s="18"/>
      <c r="U27" s="18">
        <v>7.3032548605673819E-2</v>
      </c>
      <c r="V27" s="18">
        <v>7.3907162519140715E-2</v>
      </c>
      <c r="W27" s="18">
        <v>7.1350759921442394E-2</v>
      </c>
      <c r="X27" s="18">
        <v>7.3718443287554933E-2</v>
      </c>
      <c r="Y27" s="18">
        <v>7.2629912114389253E-2</v>
      </c>
      <c r="Z27" s="18"/>
      <c r="AA27" s="18">
        <v>4.5707605787903997E-2</v>
      </c>
      <c r="AB27" s="18">
        <v>6.0327617952486423E-2</v>
      </c>
      <c r="AC27" s="18">
        <v>4.7165710381600216E-2</v>
      </c>
      <c r="AD27" s="18">
        <v>6.0366037708610966E-2</v>
      </c>
      <c r="AE27" s="18">
        <v>5.1316913509948381E-2</v>
      </c>
    </row>
    <row r="28" spans="1:31" x14ac:dyDescent="0.25">
      <c r="B28" t="s">
        <v>28</v>
      </c>
      <c r="D28" s="18">
        <v>0.18637362637362626</v>
      </c>
      <c r="E28" s="18">
        <v>0.67486094371217231</v>
      </c>
      <c r="F28" s="18">
        <v>0.84589590628008071</v>
      </c>
      <c r="G28" s="18">
        <v>0.18402846557358776</v>
      </c>
      <c r="H28" s="18">
        <v>0.67156902601651269</v>
      </c>
      <c r="I28" s="18">
        <v>0.84321153083212441</v>
      </c>
      <c r="N28" t="s">
        <v>54</v>
      </c>
      <c r="O28" s="18">
        <v>0.42015433335158003</v>
      </c>
      <c r="P28" s="18">
        <v>0.29374028872690594</v>
      </c>
      <c r="Q28" s="18">
        <v>0.24846509995953428</v>
      </c>
      <c r="R28" s="18">
        <v>0.33984708282660131</v>
      </c>
      <c r="S28" s="18">
        <v>0.26449660630525768</v>
      </c>
      <c r="T28" s="18"/>
      <c r="U28" s="18">
        <v>0.39733011120351236</v>
      </c>
      <c r="V28" s="18">
        <v>0.41188192858531381</v>
      </c>
      <c r="W28" s="18">
        <v>0.42939196584689732</v>
      </c>
      <c r="X28" s="18">
        <v>0.40520868665611026</v>
      </c>
      <c r="Y28" s="18">
        <v>0.42174566243329592</v>
      </c>
      <c r="Z28" s="18"/>
      <c r="AA28" s="18">
        <v>0.40897871796619251</v>
      </c>
      <c r="AB28" s="18">
        <v>0.34536247339986048</v>
      </c>
      <c r="AC28" s="18">
        <v>0.32461750908663484</v>
      </c>
      <c r="AD28" s="18">
        <v>0.36940154022200511</v>
      </c>
      <c r="AE28" s="18">
        <v>0.33167930799499545</v>
      </c>
    </row>
    <row r="29" spans="1:31" x14ac:dyDescent="0.25">
      <c r="B29" t="s">
        <v>55</v>
      </c>
      <c r="D29" s="18">
        <v>0.72863403325089537</v>
      </c>
      <c r="E29" s="18">
        <v>0.90802020922992932</v>
      </c>
      <c r="F29" s="18">
        <v>0.91819485009523305</v>
      </c>
      <c r="G29" s="18">
        <v>0.66893983323760731</v>
      </c>
      <c r="H29" s="18">
        <v>0.86525321724349624</v>
      </c>
      <c r="I29" s="18">
        <v>0.85764381517735455</v>
      </c>
      <c r="N29" t="s">
        <v>28</v>
      </c>
      <c r="O29" s="18">
        <v>4.551058134383127E-2</v>
      </c>
      <c r="P29" s="18">
        <v>1.0629802816815281E-2</v>
      </c>
      <c r="Q29" s="18">
        <v>6.280534371243947E-3</v>
      </c>
      <c r="R29" s="18">
        <v>1.8176901326125375E-2</v>
      </c>
      <c r="S29" s="18">
        <v>7.3905737199915656E-3</v>
      </c>
      <c r="T29" s="18"/>
      <c r="U29" s="18">
        <v>2.7972562698528089E-2</v>
      </c>
      <c r="V29" s="18">
        <v>2.2828171982407539E-2</v>
      </c>
      <c r="W29" s="18">
        <v>1.9045587432540305E-2</v>
      </c>
      <c r="X29" s="18">
        <v>2.4839803604274856E-2</v>
      </c>
      <c r="Y29" s="18">
        <v>2.0652102433129246E-2</v>
      </c>
      <c r="Z29" s="18"/>
      <c r="AA29" s="18">
        <v>3.6923294130704651E-2</v>
      </c>
      <c r="AB29" s="18">
        <v>1.5959900372002237E-2</v>
      </c>
      <c r="AC29" s="18">
        <v>1.16533657552694E-2</v>
      </c>
      <c r="AD29" s="18">
        <v>2.1189655756432127E-2</v>
      </c>
      <c r="AE29" s="18">
        <v>1.3056396774339049E-2</v>
      </c>
    </row>
    <row r="30" spans="1:31" x14ac:dyDescent="0.25">
      <c r="B30" s="25" t="s">
        <v>68</v>
      </c>
      <c r="C30" s="26">
        <v>-4.5642987275741786E-2</v>
      </c>
      <c r="N30" t="s">
        <v>55</v>
      </c>
      <c r="O30" s="18">
        <v>0.33728071838350671</v>
      </c>
      <c r="P30" s="18">
        <v>0.54050459927414185</v>
      </c>
      <c r="Q30" s="18">
        <v>0.61087754918325254</v>
      </c>
      <c r="R30" s="18">
        <v>0.44918864768607619</v>
      </c>
      <c r="S30" s="18">
        <v>0.58689583396752909</v>
      </c>
      <c r="T30" s="18"/>
      <c r="U30" s="18">
        <v>0.22204601256983877</v>
      </c>
      <c r="V30" s="18">
        <v>0.21351591587788993</v>
      </c>
      <c r="W30" s="18">
        <v>0.21139116752905857</v>
      </c>
      <c r="X30" s="18">
        <v>0.21699797653488714</v>
      </c>
      <c r="Y30" s="18">
        <v>0.21221380135703707</v>
      </c>
      <c r="Z30" s="18"/>
      <c r="AA30" s="18">
        <v>0.28085738255776177</v>
      </c>
      <c r="AB30" s="18">
        <v>0.39762635397064</v>
      </c>
      <c r="AC30" s="18">
        <v>0.44273308800978289</v>
      </c>
      <c r="AD30" s="18">
        <v>0.34419934362848659</v>
      </c>
      <c r="AE30" s="18">
        <v>0.42681759982614809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8.16326530612244E-2</v>
      </c>
      <c r="E32" s="18">
        <v>0.45884161850353011</v>
      </c>
      <c r="F32" s="18">
        <v>0.51185350429850118</v>
      </c>
      <c r="G32" s="18">
        <v>7.8985591496003718E-2</v>
      </c>
      <c r="H32" s="18">
        <v>0.45336258171065169</v>
      </c>
      <c r="I32" s="18">
        <v>0.50335036569630032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0.80593907519978147</v>
      </c>
      <c r="F33" s="18">
        <v>0.85717480944645752</v>
      </c>
      <c r="G33" s="18">
        <v>0.45781452335890027</v>
      </c>
      <c r="H33" s="18">
        <v>0.74270834653940532</v>
      </c>
      <c r="I33" s="18">
        <v>0.77228209981073803</v>
      </c>
      <c r="N33" t="s">
        <v>57</v>
      </c>
      <c r="O33" s="11">
        <v>9847.0561108733855</v>
      </c>
      <c r="P33" s="11">
        <v>5251.9856203445734</v>
      </c>
      <c r="Q33" s="11">
        <v>5832.4848717267641</v>
      </c>
      <c r="R33" s="11">
        <v>6098.0402878315763</v>
      </c>
      <c r="S33" s="11">
        <v>5507.9610204760638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26315881.984000001</v>
      </c>
      <c r="D38" s="19">
        <v>26852940.800000001</v>
      </c>
      <c r="E38" s="30">
        <v>32025506.239999998</v>
      </c>
      <c r="F38" s="19">
        <v>36436204</v>
      </c>
      <c r="G38" s="30">
        <v>25619897.600000001</v>
      </c>
      <c r="H38" s="19">
        <v>19934243.68</v>
      </c>
      <c r="I38" s="30">
        <v>22214930.5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38"/>
  <sheetViews>
    <sheetView topLeftCell="R4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9" width="10.5703125" bestFit="1" customWidth="1"/>
    <col min="10" max="11" width="11.5703125" bestFit="1" customWidth="1"/>
    <col min="12" max="12" width="3" customWidth="1"/>
    <col min="14" max="14" width="28.85546875" bestFit="1" customWidth="1"/>
    <col min="15" max="17" width="15.28515625" bestFit="1" customWidth="1"/>
    <col min="18" max="19" width="16.28515625" bestFit="1" customWidth="1"/>
    <col min="20" max="20" width="1.7109375" customWidth="1"/>
    <col min="21" max="23" width="13.7109375" bestFit="1" customWidth="1"/>
    <col min="24" max="25" width="15.28515625" bestFit="1" customWidth="1"/>
    <col min="26" max="26" width="1.5703125" customWidth="1"/>
    <col min="27" max="29" width="15.28515625" bestFit="1" customWidth="1"/>
    <col min="30" max="31" width="16.28515625" bestFit="1" customWidth="1"/>
  </cols>
  <sheetData>
    <row r="1" spans="1:31" x14ac:dyDescent="0.25">
      <c r="A1" t="s">
        <v>96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1552556</v>
      </c>
      <c r="D4" s="6">
        <v>1794814</v>
      </c>
      <c r="E4" s="6">
        <v>2502954</v>
      </c>
      <c r="F4" s="6">
        <v>3461743</v>
      </c>
      <c r="G4" s="6">
        <v>1508404</v>
      </c>
      <c r="H4" s="6">
        <v>1145845</v>
      </c>
      <c r="I4" s="6">
        <v>1230575</v>
      </c>
      <c r="J4" s="6">
        <v>8330729</v>
      </c>
      <c r="K4" s="6">
        <v>18835151</v>
      </c>
      <c r="M4" t="s">
        <v>13</v>
      </c>
    </row>
    <row r="5" spans="1:31" x14ac:dyDescent="0.25">
      <c r="B5" t="s">
        <v>15</v>
      </c>
      <c r="C5" s="27">
        <v>6.07</v>
      </c>
      <c r="D5" s="7">
        <v>6.07</v>
      </c>
      <c r="E5" s="7">
        <v>6.07</v>
      </c>
      <c r="F5" s="7">
        <v>6.07</v>
      </c>
      <c r="G5" s="7">
        <v>5.0999999999999996</v>
      </c>
      <c r="H5" s="7">
        <v>2.74</v>
      </c>
      <c r="I5" s="7">
        <v>2.19</v>
      </c>
      <c r="J5" s="6"/>
      <c r="K5" s="6"/>
      <c r="N5" t="s">
        <v>16</v>
      </c>
      <c r="O5" s="8">
        <v>7424840.9802791961</v>
      </c>
      <c r="P5" s="8">
        <v>32154802.263706848</v>
      </c>
      <c r="Q5" s="8">
        <v>56580823.006044224</v>
      </c>
      <c r="R5" s="8">
        <v>190864599.14652583</v>
      </c>
      <c r="S5" s="8">
        <v>469301266.42336529</v>
      </c>
      <c r="T5" s="8"/>
      <c r="U5" s="8">
        <v>7311973.838585237</v>
      </c>
      <c r="V5" s="8">
        <v>12170605.348911226</v>
      </c>
      <c r="W5" s="8">
        <v>20347032.28582098</v>
      </c>
      <c r="X5" s="8">
        <v>97742077.453646392</v>
      </c>
      <c r="Y5" s="8">
        <v>161546886.89922482</v>
      </c>
      <c r="Z5" s="8"/>
      <c r="AA5" s="8">
        <v>14736814.818864433</v>
      </c>
      <c r="AB5" s="8">
        <v>44325407.612618074</v>
      </c>
      <c r="AC5" s="8">
        <v>76927855.2918652</v>
      </c>
      <c r="AD5" s="8">
        <v>288606676.60017222</v>
      </c>
      <c r="AE5" s="8">
        <v>630848153.32259011</v>
      </c>
    </row>
    <row r="6" spans="1:31" x14ac:dyDescent="0.25">
      <c r="B6" t="s">
        <v>17</v>
      </c>
      <c r="C6" s="23">
        <v>4809</v>
      </c>
      <c r="D6" s="6">
        <v>5560</v>
      </c>
      <c r="E6" s="6">
        <v>7753</v>
      </c>
      <c r="F6" s="6">
        <v>10723</v>
      </c>
      <c r="G6" s="6">
        <v>4048</v>
      </c>
      <c r="H6" s="6">
        <v>1568</v>
      </c>
      <c r="I6" s="6">
        <v>1649</v>
      </c>
      <c r="J6" s="6">
        <v>43401</v>
      </c>
      <c r="K6" s="6">
        <v>77875</v>
      </c>
      <c r="N6" t="s">
        <v>18</v>
      </c>
      <c r="O6" s="8">
        <v>7906354.9656797461</v>
      </c>
      <c r="P6" s="8">
        <v>24073467.766761407</v>
      </c>
      <c r="Q6" s="8">
        <v>40473082.123384155</v>
      </c>
      <c r="R6" s="8">
        <v>184680699.47346222</v>
      </c>
      <c r="S6" s="8">
        <v>301977478.40937418</v>
      </c>
      <c r="T6" s="8"/>
      <c r="U6" s="8">
        <v>19319447.591582682</v>
      </c>
      <c r="V6" s="8">
        <v>32026161.054916993</v>
      </c>
      <c r="W6" s="8">
        <v>53274727.69975213</v>
      </c>
      <c r="X6" s="8">
        <v>257812833.37694746</v>
      </c>
      <c r="Y6" s="8">
        <v>423573160.81370205</v>
      </c>
      <c r="Z6" s="8"/>
      <c r="AA6" s="8">
        <v>27225802.557262428</v>
      </c>
      <c r="AB6" s="8">
        <v>56099628.8216784</v>
      </c>
      <c r="AC6" s="8">
        <v>93747809.823136285</v>
      </c>
      <c r="AD6" s="8">
        <v>442493532.85040969</v>
      </c>
      <c r="AE6" s="8">
        <v>725550639.22307622</v>
      </c>
    </row>
    <row r="7" spans="1:31" x14ac:dyDescent="0.25">
      <c r="B7" t="s">
        <v>19</v>
      </c>
      <c r="C7" s="28">
        <v>39532.130813081305</v>
      </c>
      <c r="D7" s="9">
        <v>45700.432643264328</v>
      </c>
      <c r="E7" s="9">
        <v>63731.480148014802</v>
      </c>
      <c r="F7" s="9">
        <v>88144.714871487144</v>
      </c>
      <c r="G7" s="9">
        <v>33097.55354593051</v>
      </c>
      <c r="H7" s="9">
        <v>18988.329366968112</v>
      </c>
      <c r="I7" s="9">
        <v>20165.054735840076</v>
      </c>
      <c r="J7" s="9">
        <v>307061.36018732761</v>
      </c>
      <c r="K7" s="9">
        <v>580349.63698673528</v>
      </c>
      <c r="N7" t="s">
        <v>20</v>
      </c>
      <c r="O7" s="8">
        <v>69197261.920856401</v>
      </c>
      <c r="P7" s="8">
        <v>67686840.543024942</v>
      </c>
      <c r="Q7" s="8">
        <v>79920517.158949509</v>
      </c>
      <c r="R7" s="8">
        <v>681289391.44878483</v>
      </c>
      <c r="S7" s="8">
        <v>678791781.48585486</v>
      </c>
      <c r="T7" s="8"/>
      <c r="U7" s="8">
        <v>21975945.273720283</v>
      </c>
      <c r="V7" s="8">
        <v>36429881.443410501</v>
      </c>
      <c r="W7" s="8">
        <v>60600206.376524702</v>
      </c>
      <c r="X7" s="8">
        <v>293263110.23243159</v>
      </c>
      <c r="Y7" s="8">
        <v>481816111.72380447</v>
      </c>
      <c r="Z7" s="8"/>
      <c r="AA7" s="8">
        <v>91173207.194576681</v>
      </c>
      <c r="AB7" s="8">
        <v>104116721.98643544</v>
      </c>
      <c r="AC7" s="8">
        <v>140520723.53547421</v>
      </c>
      <c r="AD7" s="8">
        <v>974552501.68121636</v>
      </c>
      <c r="AE7" s="8">
        <v>1160607893.2096593</v>
      </c>
    </row>
    <row r="8" spans="1:31" x14ac:dyDescent="0.25">
      <c r="B8" t="s">
        <v>21</v>
      </c>
      <c r="C8" s="23">
        <v>40135</v>
      </c>
      <c r="D8" s="6">
        <v>46409</v>
      </c>
      <c r="E8" s="6">
        <v>64744</v>
      </c>
      <c r="F8" s="6">
        <v>89555</v>
      </c>
      <c r="G8" s="6">
        <v>34155</v>
      </c>
      <c r="H8" s="6">
        <v>11673</v>
      </c>
      <c r="I8" s="6">
        <v>8888</v>
      </c>
      <c r="J8" s="6">
        <v>364588</v>
      </c>
      <c r="K8" s="6">
        <v>683949</v>
      </c>
      <c r="N8" t="s">
        <v>22</v>
      </c>
      <c r="O8" s="8">
        <v>13774760.231500603</v>
      </c>
      <c r="P8" s="8">
        <v>15157184.434439696</v>
      </c>
      <c r="Q8" s="8">
        <v>1761843.0391509905</v>
      </c>
      <c r="R8" s="8">
        <v>180479839.27372515</v>
      </c>
      <c r="S8" s="8">
        <v>54418288.716342509</v>
      </c>
      <c r="T8" s="8"/>
      <c r="U8" s="8">
        <v>18407051.348985232</v>
      </c>
      <c r="V8" s="8">
        <v>30723343.545189582</v>
      </c>
      <c r="W8" s="8">
        <v>50990059.860026203</v>
      </c>
      <c r="X8" s="8">
        <v>246730468.22731709</v>
      </c>
      <c r="Y8" s="8">
        <v>406257113.74931365</v>
      </c>
      <c r="Z8" s="8"/>
      <c r="AA8" s="8">
        <v>32181811.580485836</v>
      </c>
      <c r="AB8" s="8">
        <v>45880527.979629278</v>
      </c>
      <c r="AC8" s="8">
        <v>52751902.899177194</v>
      </c>
      <c r="AD8" s="8">
        <v>427210307.50104225</v>
      </c>
      <c r="AE8" s="8">
        <v>460675402.46565616</v>
      </c>
    </row>
    <row r="9" spans="1:31" x14ac:dyDescent="0.25">
      <c r="B9" t="s">
        <v>23</v>
      </c>
      <c r="C9" s="23">
        <v>108606</v>
      </c>
      <c r="D9" s="6">
        <v>125678</v>
      </c>
      <c r="E9" s="6">
        <v>178010</v>
      </c>
      <c r="F9" s="6">
        <v>246615</v>
      </c>
      <c r="G9" s="6">
        <v>60457</v>
      </c>
      <c r="H9" s="6">
        <v>37981</v>
      </c>
      <c r="I9" s="6">
        <v>34267</v>
      </c>
      <c r="J9" s="6">
        <v>1061504</v>
      </c>
      <c r="K9" s="6">
        <v>1806903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148741</v>
      </c>
      <c r="D10" s="6">
        <v>172087</v>
      </c>
      <c r="E10" s="6">
        <v>242754</v>
      </c>
      <c r="F10" s="6">
        <v>336170</v>
      </c>
      <c r="G10" s="6">
        <v>94612</v>
      </c>
      <c r="H10" s="6">
        <v>49654</v>
      </c>
      <c r="I10" s="6">
        <v>43155</v>
      </c>
      <c r="J10" s="6">
        <v>1426092</v>
      </c>
      <c r="K10" s="6">
        <v>2490852</v>
      </c>
      <c r="N10" t="s">
        <v>26</v>
      </c>
      <c r="O10" s="8">
        <v>48225037.463761218</v>
      </c>
      <c r="P10" s="8">
        <v>55103723.201323822</v>
      </c>
      <c r="Q10" s="8">
        <v>62038708.868292466</v>
      </c>
      <c r="R10" s="8">
        <v>526772543.41980958</v>
      </c>
      <c r="S10" s="8">
        <v>578821140.53155231</v>
      </c>
      <c r="T10" s="8"/>
      <c r="U10" s="20">
        <v>33223924.00543461</v>
      </c>
      <c r="V10" s="20">
        <v>57796749.488532275</v>
      </c>
      <c r="W10" s="20">
        <v>100031014.98821212</v>
      </c>
      <c r="X10" s="20">
        <v>456303424.67967069</v>
      </c>
      <c r="Y10" s="20">
        <v>783383635.05520415</v>
      </c>
      <c r="Z10" s="20">
        <v>0</v>
      </c>
      <c r="AA10" s="20">
        <v>81448961.469195828</v>
      </c>
      <c r="AB10" s="20">
        <v>112900472.6898561</v>
      </c>
      <c r="AC10" s="20">
        <v>162069723.85650459</v>
      </c>
      <c r="AD10" s="20">
        <v>983075968.09948027</v>
      </c>
      <c r="AE10" s="20">
        <v>1362204775.5867565</v>
      </c>
    </row>
    <row r="11" spans="1:31" x14ac:dyDescent="0.25">
      <c r="B11" t="s">
        <v>62</v>
      </c>
      <c r="C11" s="28">
        <v>95.80395167710536</v>
      </c>
      <c r="D11" s="6">
        <v>95.880130197335205</v>
      </c>
      <c r="E11" s="6">
        <v>96.987000160610222</v>
      </c>
      <c r="F11" s="6">
        <v>97.110039653434697</v>
      </c>
      <c r="G11" s="6">
        <v>62.72324920909783</v>
      </c>
      <c r="H11" s="6">
        <v>43.333958781510589</v>
      </c>
      <c r="I11" s="6">
        <v>35.068971822115678</v>
      </c>
      <c r="N11" t="s">
        <v>27</v>
      </c>
      <c r="O11" s="8">
        <v>54654095.2805577</v>
      </c>
      <c r="P11" s="8">
        <v>59959214.891392626</v>
      </c>
      <c r="Q11" s="8">
        <v>70985599.817269653</v>
      </c>
      <c r="R11" s="8">
        <v>589514103.39072609</v>
      </c>
      <c r="S11" s="8">
        <v>633806154.79178333</v>
      </c>
      <c r="T11" s="8"/>
      <c r="U11" s="20">
        <v>34880067.449099593</v>
      </c>
      <c r="V11" s="20">
        <v>59678517.622678973</v>
      </c>
      <c r="W11" s="20">
        <v>102333913.06885889</v>
      </c>
      <c r="X11" s="20">
        <v>474089600.19029152</v>
      </c>
      <c r="Y11" s="20">
        <v>804236083.88005519</v>
      </c>
      <c r="Z11" s="20">
        <v>0</v>
      </c>
      <c r="AA11" s="20">
        <v>89534162.729657292</v>
      </c>
      <c r="AB11" s="20">
        <v>119637732.5140716</v>
      </c>
      <c r="AC11" s="20">
        <v>173319512.88612854</v>
      </c>
      <c r="AD11" s="20">
        <v>1063603703.5810176</v>
      </c>
      <c r="AE11" s="20">
        <v>1438042238.6718385</v>
      </c>
    </row>
    <row r="12" spans="1:31" x14ac:dyDescent="0.25">
      <c r="B12" t="s">
        <v>63</v>
      </c>
      <c r="C12" s="23">
        <v>309.76</v>
      </c>
      <c r="D12">
        <v>309.76</v>
      </c>
      <c r="E12">
        <v>309.76</v>
      </c>
      <c r="F12">
        <v>309.76</v>
      </c>
      <c r="G12" s="9">
        <v>268.33999999999997</v>
      </c>
      <c r="H12" s="30">
        <v>136.87</v>
      </c>
      <c r="I12" s="30">
        <v>134.03</v>
      </c>
      <c r="N12" t="s">
        <v>30</v>
      </c>
      <c r="O12" s="8">
        <v>39328627.755468167</v>
      </c>
      <c r="P12" s="8">
        <v>28716372.600630846</v>
      </c>
      <c r="Q12" s="8">
        <v>35688121.218394995</v>
      </c>
      <c r="R12" s="8">
        <v>304522230.00772107</v>
      </c>
      <c r="S12" s="8">
        <v>312392107.89126265</v>
      </c>
      <c r="T12" s="8"/>
      <c r="U12" s="20">
        <v>6684099.2112494567</v>
      </c>
      <c r="V12" s="20">
        <v>7945471.9769457607</v>
      </c>
      <c r="W12" s="20">
        <v>9556391.8494545706</v>
      </c>
      <c r="X12" s="20">
        <v>73757041.682992861</v>
      </c>
      <c r="Y12" s="20">
        <v>87708617.806720659</v>
      </c>
      <c r="Z12" s="20">
        <v>0</v>
      </c>
      <c r="AA12" s="20">
        <v>46012726.966717623</v>
      </c>
      <c r="AB12" s="20">
        <v>36661844.577576607</v>
      </c>
      <c r="AC12" s="20">
        <v>45244513.067849569</v>
      </c>
      <c r="AD12" s="20">
        <v>378279271.69071394</v>
      </c>
      <c r="AE12" s="20">
        <v>400100725.69798332</v>
      </c>
    </row>
    <row r="13" spans="1:31" x14ac:dyDescent="0.25">
      <c r="A13" t="s">
        <v>28</v>
      </c>
      <c r="B13" t="s">
        <v>29</v>
      </c>
      <c r="C13" s="23">
        <v>67046</v>
      </c>
      <c r="D13" s="6">
        <v>70591.677298825132</v>
      </c>
      <c r="E13" s="6">
        <v>80298.063551382642</v>
      </c>
      <c r="F13" s="6">
        <v>91339.082124475797</v>
      </c>
      <c r="G13" s="6">
        <v>64829.09139688022</v>
      </c>
      <c r="H13" s="6">
        <v>43453.970108766873</v>
      </c>
      <c r="I13" s="6">
        <v>44586.852859654231</v>
      </c>
      <c r="J13" s="6">
        <v>275274.10667702748</v>
      </c>
      <c r="K13" s="6">
        <v>432935.36951169599</v>
      </c>
      <c r="N13" t="s">
        <v>32</v>
      </c>
      <c r="O13" s="8">
        <v>67014090.812079564</v>
      </c>
      <c r="P13" s="8">
        <v>196869975.98504546</v>
      </c>
      <c r="Q13" s="8">
        <v>394367385.05616808</v>
      </c>
      <c r="R13" s="8">
        <v>1305179978.4869299</v>
      </c>
      <c r="S13" s="8">
        <v>2916677285.6249366</v>
      </c>
      <c r="T13" s="8"/>
      <c r="U13" s="20">
        <v>62053422.367258236</v>
      </c>
      <c r="V13" s="20">
        <v>118939359.94539681</v>
      </c>
      <c r="W13" s="20">
        <v>210471662.90116349</v>
      </c>
      <c r="X13" s="20">
        <v>907827858.95790064</v>
      </c>
      <c r="Y13" s="20">
        <v>1641312284.7781377</v>
      </c>
      <c r="Z13" s="20">
        <v>0</v>
      </c>
      <c r="AA13" s="20">
        <v>129067513.1793378</v>
      </c>
      <c r="AB13" s="20">
        <v>315809335.93044227</v>
      </c>
      <c r="AC13" s="20">
        <v>604839047.95733154</v>
      </c>
      <c r="AD13" s="20">
        <v>2213007837.4448304</v>
      </c>
      <c r="AE13" s="20">
        <v>4557989570.4030743</v>
      </c>
    </row>
    <row r="14" spans="1:31" x14ac:dyDescent="0.25">
      <c r="B14" t="s">
        <v>31</v>
      </c>
      <c r="C14" s="28">
        <v>15463</v>
      </c>
      <c r="D14" s="6">
        <v>16280.749128534633</v>
      </c>
      <c r="E14" s="6">
        <v>18519.359196596812</v>
      </c>
      <c r="F14" s="6">
        <v>21065.779120167783</v>
      </c>
      <c r="G14" s="6">
        <v>10749</v>
      </c>
      <c r="H14" s="6">
        <v>5696.6833076327102</v>
      </c>
      <c r="I14" s="6">
        <v>2675.2111715792539</v>
      </c>
      <c r="J14" s="6">
        <v>96277.485213813328</v>
      </c>
      <c r="K14" s="6">
        <v>159513.41953437281</v>
      </c>
      <c r="N14" t="s">
        <v>35</v>
      </c>
      <c r="O14" s="8">
        <v>67119792.631600454</v>
      </c>
      <c r="P14" s="8">
        <v>233905670.81126338</v>
      </c>
      <c r="Q14" s="8">
        <v>463535915.77540934</v>
      </c>
      <c r="R14" s="8">
        <v>1432986229.4570212</v>
      </c>
      <c r="S14" s="8">
        <v>3443860020.3367748</v>
      </c>
      <c r="T14" s="8"/>
      <c r="U14" s="20">
        <v>57709682.801550165</v>
      </c>
      <c r="V14" s="20">
        <v>110613604.74921905</v>
      </c>
      <c r="W14" s="20">
        <v>195738646.49808204</v>
      </c>
      <c r="X14" s="20">
        <v>844279908.83084762</v>
      </c>
      <c r="Y14" s="20">
        <v>1526420424.8436682</v>
      </c>
      <c r="Z14" s="20">
        <v>0</v>
      </c>
      <c r="AA14" s="20">
        <v>124829475.43315062</v>
      </c>
      <c r="AB14" s="20">
        <v>344519275.56048244</v>
      </c>
      <c r="AC14" s="20">
        <v>659274562.27349138</v>
      </c>
      <c r="AD14" s="20">
        <v>2277266138.287869</v>
      </c>
      <c r="AE14" s="20">
        <v>4970280445.1804428</v>
      </c>
    </row>
    <row r="15" spans="1:31" x14ac:dyDescent="0.25">
      <c r="A15" t="s">
        <v>33</v>
      </c>
      <c r="B15" t="s">
        <v>34</v>
      </c>
      <c r="C15" s="28">
        <v>137161</v>
      </c>
      <c r="D15" s="20">
        <v>168654</v>
      </c>
      <c r="E15" s="20">
        <v>241714</v>
      </c>
      <c r="F15" s="20">
        <v>338561</v>
      </c>
      <c r="G15" s="20">
        <v>84327</v>
      </c>
      <c r="H15" s="20">
        <v>40016.994545454552</v>
      </c>
      <c r="I15" s="20">
        <v>35417.340000000011</v>
      </c>
      <c r="J15" s="20">
        <v>1430120.0272727271</v>
      </c>
      <c r="K15" s="20">
        <v>2524203.3272727272</v>
      </c>
      <c r="M15" t="s">
        <v>37</v>
      </c>
      <c r="O15" s="8">
        <v>742699812.04918754</v>
      </c>
      <c r="P15" s="8">
        <v>641061323.4528687</v>
      </c>
      <c r="Q15" s="8">
        <v>751372883.36393881</v>
      </c>
      <c r="R15" s="8">
        <v>6395440799.0001211</v>
      </c>
      <c r="S15" s="8">
        <v>6997315464.7997198</v>
      </c>
      <c r="T15" s="8"/>
      <c r="U15" s="10"/>
      <c r="V15" s="10"/>
      <c r="W15" s="10"/>
      <c r="X15" s="10"/>
      <c r="Y15" s="10"/>
      <c r="Z15" s="10"/>
      <c r="AA15" s="10">
        <v>742699812.04918754</v>
      </c>
      <c r="AB15" s="10">
        <v>641061323.4528687</v>
      </c>
      <c r="AC15" s="10">
        <v>751372883.36393881</v>
      </c>
      <c r="AD15" s="10">
        <v>6395440799.0001211</v>
      </c>
      <c r="AE15" s="10">
        <v>6997315464.7997198</v>
      </c>
    </row>
    <row r="16" spans="1:31" x14ac:dyDescent="0.25">
      <c r="B16" t="s">
        <v>36</v>
      </c>
      <c r="C16" s="28">
        <v>63116</v>
      </c>
      <c r="D16" s="20">
        <v>81604</v>
      </c>
      <c r="E16" s="20">
        <v>132167</v>
      </c>
      <c r="F16" s="20">
        <v>196632</v>
      </c>
      <c r="G16" s="20">
        <v>27184.300223524184</v>
      </c>
      <c r="H16" s="20">
        <v>10672.04673848072</v>
      </c>
      <c r="I16" s="20">
        <v>11160.776948003017</v>
      </c>
      <c r="J16" s="20">
        <v>879573.2651899755</v>
      </c>
      <c r="K16" s="20">
        <v>1534830.8815675813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67824</v>
      </c>
      <c r="D17" s="20">
        <v>84487.397713049708</v>
      </c>
      <c r="E17" s="20">
        <v>145047.7933880488</v>
      </c>
      <c r="F17" s="20">
        <v>213966.92995228499</v>
      </c>
      <c r="G17" s="20">
        <v>32741.42142761176</v>
      </c>
      <c r="H17" s="20">
        <v>14128.364405853945</v>
      </c>
      <c r="I17" s="20">
        <v>11942.275394476233</v>
      </c>
      <c r="J17" s="20">
        <v>946537.26657874626</v>
      </c>
      <c r="K17" s="20">
        <v>1647746.3013320321</v>
      </c>
      <c r="M17" t="s">
        <v>40</v>
      </c>
      <c r="O17" s="8">
        <v>374644862.04178303</v>
      </c>
      <c r="P17" s="8">
        <v>713627252.49758911</v>
      </c>
      <c r="Q17" s="8">
        <v>1205351996.0630634</v>
      </c>
      <c r="R17" s="8">
        <v>5396289614.1047058</v>
      </c>
      <c r="S17" s="8">
        <v>9390045524.2112465</v>
      </c>
      <c r="T17" s="8"/>
      <c r="U17" s="8">
        <v>261565613.88746548</v>
      </c>
      <c r="V17" s="8">
        <v>466323695.17520118</v>
      </c>
      <c r="W17" s="8">
        <v>803343655.52789521</v>
      </c>
      <c r="X17" s="8">
        <v>3651806323.6320457</v>
      </c>
      <c r="Y17" s="8">
        <v>6316254319.5498314</v>
      </c>
      <c r="Z17" s="8"/>
      <c r="AA17" s="8">
        <v>636210475.92924857</v>
      </c>
      <c r="AB17" s="8">
        <v>1179950947.6727903</v>
      </c>
      <c r="AC17" s="8">
        <v>2008695651.5909586</v>
      </c>
      <c r="AD17" s="8">
        <v>9048095937.7367516</v>
      </c>
      <c r="AE17" s="8">
        <v>15706299843.761078</v>
      </c>
    </row>
    <row r="18" spans="1:31" x14ac:dyDescent="0.25">
      <c r="A18" t="s">
        <v>41</v>
      </c>
      <c r="C18" s="28">
        <v>260906.13081308131</v>
      </c>
      <c r="D18" s="6">
        <v>307834.83035631402</v>
      </c>
      <c r="E18" s="6">
        <v>459286.27353606361</v>
      </c>
      <c r="F18" s="6">
        <v>649004.64482377213</v>
      </c>
      <c r="G18" s="6">
        <v>164498.97497354227</v>
      </c>
      <c r="H18" s="6">
        <v>84338.693772822066</v>
      </c>
      <c r="I18" s="6">
        <v>76911.330130316317</v>
      </c>
      <c r="J18" s="6">
        <v>2723091.6267660735</v>
      </c>
      <c r="K18" s="6">
        <v>4796822.9383187676</v>
      </c>
      <c r="N18" t="s">
        <v>42</v>
      </c>
      <c r="O18" s="13">
        <v>39674411</v>
      </c>
      <c r="P18" s="13">
        <v>49387518</v>
      </c>
      <c r="Q18" s="13">
        <v>56543748</v>
      </c>
      <c r="R18" s="13">
        <v>453333085</v>
      </c>
      <c r="S18" s="13">
        <v>532151777</v>
      </c>
      <c r="U18" s="13">
        <v>40102387</v>
      </c>
      <c r="V18" s="13">
        <v>56227925</v>
      </c>
      <c r="W18" s="13">
        <v>78806004</v>
      </c>
      <c r="X18" s="13">
        <v>485154909</v>
      </c>
      <c r="Y18" s="13">
        <v>680147422</v>
      </c>
      <c r="Z18" s="14"/>
      <c r="AA18" s="13">
        <v>39674411</v>
      </c>
      <c r="AB18" s="13">
        <v>49387518</v>
      </c>
      <c r="AC18" s="13">
        <v>56543748</v>
      </c>
      <c r="AD18" s="13">
        <v>453333085</v>
      </c>
      <c r="AE18" s="13">
        <v>532151777</v>
      </c>
    </row>
    <row r="19" spans="1:31" x14ac:dyDescent="0.25">
      <c r="N19" t="s">
        <v>43</v>
      </c>
      <c r="O19" s="15">
        <v>9.4429848509101504</v>
      </c>
      <c r="P19" s="15">
        <v>14.449546796370473</v>
      </c>
      <c r="Q19" s="15">
        <v>21.317157753020961</v>
      </c>
      <c r="R19" s="15">
        <v>11.903586551828013</v>
      </c>
      <c r="S19" s="15">
        <v>17.645427357487236</v>
      </c>
      <c r="T19" s="15"/>
      <c r="U19" s="15">
        <v>6.5224450077613954</v>
      </c>
      <c r="V19" s="15">
        <v>8.2934537451844648</v>
      </c>
      <c r="W19" s="15">
        <v>10.193939734945769</v>
      </c>
      <c r="X19" s="15">
        <v>7.5270934208604405</v>
      </c>
      <c r="Y19" s="15">
        <v>9.286595986759222</v>
      </c>
      <c r="Z19" s="15"/>
      <c r="AA19" s="15">
        <v>16.035788809296967</v>
      </c>
      <c r="AB19" s="15">
        <v>23.891683475018734</v>
      </c>
      <c r="AC19" s="15">
        <v>35.524628674967893</v>
      </c>
      <c r="AD19" s="15">
        <v>19.959046090220287</v>
      </c>
      <c r="AE19" s="15">
        <v>29.514699607516445</v>
      </c>
    </row>
    <row r="20" spans="1:31" x14ac:dyDescent="0.25">
      <c r="M20" t="s">
        <v>44</v>
      </c>
      <c r="O20" s="8">
        <v>1117344674.0909705</v>
      </c>
      <c r="P20" s="8">
        <v>1354688575.9504578</v>
      </c>
      <c r="Q20" s="8">
        <v>1956724879.4270022</v>
      </c>
      <c r="R20" s="8">
        <v>11791730413.104828</v>
      </c>
      <c r="S20" s="8">
        <v>16387360989.010967</v>
      </c>
      <c r="T20" s="8"/>
      <c r="U20" s="8">
        <v>261565613.88746548</v>
      </c>
      <c r="V20" s="8">
        <v>466323695.17520118</v>
      </c>
      <c r="W20" s="8">
        <v>803343655.52789521</v>
      </c>
      <c r="X20" s="8">
        <v>3651806323.6320457</v>
      </c>
      <c r="Y20" s="8">
        <v>6316254319.5498314</v>
      </c>
      <c r="Z20" s="8"/>
      <c r="AA20" s="8">
        <v>1378910287.978436</v>
      </c>
      <c r="AB20" s="8">
        <v>1821012271.125659</v>
      </c>
      <c r="AC20" s="8">
        <v>2760068534.9548974</v>
      </c>
      <c r="AD20" s="8">
        <v>15443536736.736874</v>
      </c>
      <c r="AE20" s="8">
        <v>22703615308.560799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28.162854745114441</v>
      </c>
      <c r="P21" s="15">
        <v>27.42977640525401</v>
      </c>
      <c r="Q21" s="15">
        <v>34.605503678797561</v>
      </c>
      <c r="R21" s="15">
        <v>26.011184277681448</v>
      </c>
      <c r="S21" s="15">
        <v>30.794524602350368</v>
      </c>
      <c r="T21" s="15"/>
      <c r="U21" s="15">
        <v>6.5224450077613954</v>
      </c>
      <c r="V21" s="15">
        <v>8.2934537451844648</v>
      </c>
      <c r="W21" s="15">
        <v>10.193939734945769</v>
      </c>
      <c r="X21" s="15">
        <v>7.5270934208604405</v>
      </c>
      <c r="Y21" s="15">
        <v>9.286595986759222</v>
      </c>
      <c r="Z21" s="15"/>
      <c r="AA21" s="15">
        <v>34.755658703501254</v>
      </c>
      <c r="AB21" s="15">
        <v>36.871913083902271</v>
      </c>
      <c r="AC21" s="15">
        <v>48.812974600744496</v>
      </c>
      <c r="AD21" s="15">
        <v>34.066643816073721</v>
      </c>
      <c r="AE21" s="15">
        <v>42.663796852379576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0.27194244604316548</v>
      </c>
      <c r="E23" s="18">
        <v>0.79775570746807689</v>
      </c>
      <c r="F23" s="18">
        <v>0.84621840902732448</v>
      </c>
      <c r="G23" s="18">
        <v>0.15824495737159491</v>
      </c>
      <c r="H23" s="18">
        <v>0.67394468704512378</v>
      </c>
      <c r="I23" s="18">
        <v>0.65710126845498029</v>
      </c>
      <c r="M23" t="s">
        <v>45</v>
      </c>
      <c r="N23" t="s">
        <v>47</v>
      </c>
    </row>
    <row r="24" spans="1:31" x14ac:dyDescent="0.25">
      <c r="B24" t="s">
        <v>19</v>
      </c>
      <c r="D24" s="18">
        <v>0.27577154894159028</v>
      </c>
      <c r="E24" s="18">
        <v>0.70205729848313292</v>
      </c>
      <c r="F24" s="18">
        <v>0.77122786357366702</v>
      </c>
      <c r="G24" s="18">
        <v>0.16276828834689511</v>
      </c>
      <c r="H24" s="18">
        <v>0.51967351679700469</v>
      </c>
      <c r="I24" s="18">
        <v>0.48990721418013228</v>
      </c>
      <c r="N24" t="s">
        <v>48</v>
      </c>
      <c r="O24" s="18">
        <v>1.9818344604579485E-2</v>
      </c>
      <c r="P24" s="18">
        <v>4.5058259968589802E-2</v>
      </c>
      <c r="Q24" s="18">
        <v>4.6941327670961888E-2</v>
      </c>
      <c r="R24" s="18">
        <v>3.5369598890253783E-2</v>
      </c>
      <c r="S24" s="18">
        <v>4.9978593310684306E-2</v>
      </c>
      <c r="T24" s="18"/>
      <c r="U24" s="18">
        <v>2.7954644840017463E-2</v>
      </c>
      <c r="V24" s="18">
        <v>2.6099049812038054E-2</v>
      </c>
      <c r="W24" s="18">
        <v>2.5327930513685936E-2</v>
      </c>
      <c r="X24" s="18">
        <v>2.6765405607938487E-2</v>
      </c>
      <c r="Y24" s="18">
        <v>2.5576374655974666E-2</v>
      </c>
      <c r="Z24" s="18"/>
      <c r="AA24" s="18">
        <v>2.3163426847600792E-2</v>
      </c>
      <c r="AB24" s="18">
        <v>3.7565466344207606E-2</v>
      </c>
      <c r="AC24" s="18">
        <v>3.8297417147757348E-2</v>
      </c>
      <c r="AD24" s="18">
        <v>3.1896951423391176E-2</v>
      </c>
      <c r="AE24" s="18">
        <v>4.0165294155719192E-2</v>
      </c>
    </row>
    <row r="25" spans="1:31" x14ac:dyDescent="0.25">
      <c r="B25" t="s">
        <v>49</v>
      </c>
      <c r="D25" s="18">
        <v>0.26404361223038636</v>
      </c>
      <c r="E25" s="18">
        <v>0.81970530087730142</v>
      </c>
      <c r="F25" s="18">
        <v>0.90075372676009158</v>
      </c>
      <c r="G25" s="18">
        <v>0.14899713467048711</v>
      </c>
      <c r="H25" s="18">
        <v>0.74847551121549705</v>
      </c>
      <c r="I25" s="18">
        <v>0.80848542308603932</v>
      </c>
      <c r="N25" t="s">
        <v>50</v>
      </c>
      <c r="O25" s="18">
        <v>2.1103599079380871E-2</v>
      </c>
      <c r="P25" s="18">
        <v>3.3733952399530504E-2</v>
      </c>
      <c r="Q25" s="18">
        <v>3.3577811506993703E-2</v>
      </c>
      <c r="R25" s="18">
        <v>3.4223644889397296E-2</v>
      </c>
      <c r="S25" s="18">
        <v>3.2159319955452501E-2</v>
      </c>
      <c r="T25" s="18"/>
      <c r="U25" s="18">
        <v>7.3860808018498078E-2</v>
      </c>
      <c r="V25" s="18">
        <v>6.8677962081434729E-2</v>
      </c>
      <c r="W25" s="18">
        <v>6.6316236312022783E-2</v>
      </c>
      <c r="X25" s="18">
        <v>7.0598714862985856E-2</v>
      </c>
      <c r="Y25" s="18">
        <v>6.7060814746276828E-2</v>
      </c>
      <c r="Z25" s="18"/>
      <c r="AA25" s="18">
        <v>4.279370363635783E-2</v>
      </c>
      <c r="AB25" s="18">
        <v>4.7544034717988355E-2</v>
      </c>
      <c r="AC25" s="18">
        <v>4.6670987587833265E-2</v>
      </c>
      <c r="AD25" s="18">
        <v>4.8904602238456475E-2</v>
      </c>
      <c r="AE25" s="18">
        <v>4.6194880171683626E-2</v>
      </c>
    </row>
    <row r="26" spans="1:31" x14ac:dyDescent="0.25">
      <c r="B26" t="s">
        <v>51</v>
      </c>
      <c r="D26" s="18">
        <v>0.5189531978548354</v>
      </c>
      <c r="E26" s="18">
        <v>0.786635582270659</v>
      </c>
      <c r="F26" s="18">
        <v>0.86105062546884825</v>
      </c>
      <c r="G26" s="18">
        <v>0.44333646391543746</v>
      </c>
      <c r="H26" s="18">
        <v>0.6502863561865827</v>
      </c>
      <c r="I26" s="18">
        <v>0.68448336187687608</v>
      </c>
      <c r="N26" t="s">
        <v>20</v>
      </c>
      <c r="O26" s="18">
        <v>0.18470094997095954</v>
      </c>
      <c r="P26" s="18">
        <v>9.4849012991209458E-2</v>
      </c>
      <c r="Q26" s="18">
        <v>6.6304712167057384E-2</v>
      </c>
      <c r="R26" s="18">
        <v>0.12625145056485576</v>
      </c>
      <c r="S26" s="18">
        <v>7.2288444154574277E-2</v>
      </c>
      <c r="T26" s="18"/>
      <c r="U26" s="18">
        <v>8.4016950650000546E-2</v>
      </c>
      <c r="V26" s="18">
        <v>7.8121446154957946E-2</v>
      </c>
      <c r="W26" s="18">
        <v>7.5434972268129688E-2</v>
      </c>
      <c r="X26" s="18">
        <v>8.0306315352659613E-2</v>
      </c>
      <c r="Y26" s="18">
        <v>7.6281936626982461E-2</v>
      </c>
      <c r="Z26" s="18"/>
      <c r="AA26" s="18">
        <v>0.14330667388242729</v>
      </c>
      <c r="AB26" s="18">
        <v>8.8238178198665113E-2</v>
      </c>
      <c r="AC26" s="18">
        <v>6.995620437778953E-2</v>
      </c>
      <c r="AD26" s="18">
        <v>0.10770802038212986</v>
      </c>
      <c r="AE26" s="18">
        <v>7.389441846614693E-2</v>
      </c>
    </row>
    <row r="27" spans="1:31" x14ac:dyDescent="0.25">
      <c r="B27" t="s">
        <v>52</v>
      </c>
      <c r="D27" s="18">
        <v>0.45020832485893764</v>
      </c>
      <c r="E27" s="18">
        <v>0.79545548168104341</v>
      </c>
      <c r="F27" s="18">
        <v>0.87162745039712053</v>
      </c>
      <c r="G27" s="18">
        <v>0.36391445532838962</v>
      </c>
      <c r="H27" s="18">
        <v>0.66617139860562991</v>
      </c>
      <c r="I27" s="18">
        <v>0.70986479854243278</v>
      </c>
      <c r="N27" t="s">
        <v>53</v>
      </c>
      <c r="O27" s="18">
        <v>3.6767514056990712E-2</v>
      </c>
      <c r="P27" s="18">
        <v>2.1239637894141246E-2</v>
      </c>
      <c r="Q27" s="18">
        <v>1.4616834293264918E-3</v>
      </c>
      <c r="R27" s="18">
        <v>3.3445172920665865E-2</v>
      </c>
      <c r="S27" s="18">
        <v>5.7953168146023006E-3</v>
      </c>
      <c r="T27" s="18"/>
      <c r="U27" s="18">
        <v>7.0372596288228381E-2</v>
      </c>
      <c r="V27" s="18">
        <v>6.5884156998813018E-2</v>
      </c>
      <c r="W27" s="18">
        <v>6.3472287991767962E-2</v>
      </c>
      <c r="X27" s="18">
        <v>6.7563952291402385E-2</v>
      </c>
      <c r="Y27" s="18">
        <v>6.4319309070865305E-2</v>
      </c>
      <c r="Z27" s="18"/>
      <c r="AA27" s="18">
        <v>5.0583592691524147E-2</v>
      </c>
      <c r="AB27" s="18">
        <v>3.8883419747337084E-2</v>
      </c>
      <c r="AC27" s="18">
        <v>2.6261769849203292E-2</v>
      </c>
      <c r="AD27" s="18">
        <v>4.7215492678330577E-2</v>
      </c>
      <c r="AE27" s="18">
        <v>2.9330613005497125E-2</v>
      </c>
    </row>
    <row r="28" spans="1:31" x14ac:dyDescent="0.25">
      <c r="B28" t="s">
        <v>28</v>
      </c>
      <c r="D28" s="18">
        <v>0.33977239529103442</v>
      </c>
      <c r="E28" s="18">
        <v>0.69239306570177905</v>
      </c>
      <c r="F28" s="18">
        <v>0.87300677765969359</v>
      </c>
      <c r="G28" s="18">
        <v>0.30485675483412017</v>
      </c>
      <c r="H28" s="18">
        <v>0.63159262060190713</v>
      </c>
      <c r="I28" s="18">
        <v>0.82699274580745941</v>
      </c>
      <c r="N28" t="s">
        <v>54</v>
      </c>
      <c r="O28" s="18">
        <v>0.27460441385379286</v>
      </c>
      <c r="P28" s="18">
        <v>0.16123674886295794</v>
      </c>
      <c r="Q28" s="18">
        <v>0.11036137918222053</v>
      </c>
      <c r="R28" s="18">
        <v>0.20686188596935376</v>
      </c>
      <c r="S28" s="18">
        <v>0.12913966095230353</v>
      </c>
      <c r="T28" s="18"/>
      <c r="U28" s="18">
        <v>0.26037058328253682</v>
      </c>
      <c r="V28" s="18">
        <v>0.25191785947543355</v>
      </c>
      <c r="W28" s="18">
        <v>0.25190331269136929</v>
      </c>
      <c r="X28" s="18">
        <v>0.25477611417918894</v>
      </c>
      <c r="Y28" s="18">
        <v>0.25135462231489297</v>
      </c>
      <c r="Z28" s="18"/>
      <c r="AA28" s="18">
        <v>0.26875245012134591</v>
      </c>
      <c r="AB28" s="18">
        <v>0.1970744679366217</v>
      </c>
      <c r="AC28" s="18">
        <v>0.16696866769089327</v>
      </c>
      <c r="AD28" s="18">
        <v>0.22620004095496415</v>
      </c>
      <c r="AE28" s="18">
        <v>0.17828814183570554</v>
      </c>
    </row>
    <row r="29" spans="1:31" x14ac:dyDescent="0.25">
      <c r="B29" t="s">
        <v>55</v>
      </c>
      <c r="D29" s="18">
        <v>0.66687539552565822</v>
      </c>
      <c r="E29" s="18">
        <v>0.91925331785936948</v>
      </c>
      <c r="F29" s="18">
        <v>0.94324028160216544</v>
      </c>
      <c r="G29" s="18">
        <v>0.56929621294878974</v>
      </c>
      <c r="H29" s="18">
        <v>0.83091376610557199</v>
      </c>
      <c r="I29" s="18">
        <v>0.82317040135618513</v>
      </c>
      <c r="N29" t="s">
        <v>28</v>
      </c>
      <c r="O29" s="18">
        <v>0.10497575634997487</v>
      </c>
      <c r="P29" s="18">
        <v>4.0240016759628808E-2</v>
      </c>
      <c r="Q29" s="18">
        <v>2.9608049212976797E-2</v>
      </c>
      <c r="R29" s="18">
        <v>5.6431780312859302E-2</v>
      </c>
      <c r="S29" s="18">
        <v>3.3268433798940844E-2</v>
      </c>
      <c r="T29" s="18"/>
      <c r="U29" s="18">
        <v>2.5554196944729844E-2</v>
      </c>
      <c r="V29" s="18">
        <v>1.7038533660530781E-2</v>
      </c>
      <c r="W29" s="18">
        <v>1.1895770612857893E-2</v>
      </c>
      <c r="X29" s="18">
        <v>2.0197413320001849E-2</v>
      </c>
      <c r="Y29" s="18">
        <v>1.3886175788591708E-2</v>
      </c>
      <c r="Z29" s="18"/>
      <c r="AA29" s="18">
        <v>7.2323120582872311E-2</v>
      </c>
      <c r="AB29" s="18">
        <v>3.107065141130191E-2</v>
      </c>
      <c r="AC29" s="18">
        <v>2.2524324693994485E-2</v>
      </c>
      <c r="AD29" s="18">
        <v>4.1807610606009439E-2</v>
      </c>
      <c r="AE29" s="18">
        <v>2.5473900898238169E-2</v>
      </c>
    </row>
    <row r="30" spans="1:31" x14ac:dyDescent="0.25">
      <c r="B30" s="25" t="s">
        <v>68</v>
      </c>
      <c r="C30" s="26">
        <v>-4.1009841253429657E-2</v>
      </c>
      <c r="N30" t="s">
        <v>55</v>
      </c>
      <c r="O30" s="18">
        <v>0.3580294220843217</v>
      </c>
      <c r="P30" s="18">
        <v>0.60364237112394215</v>
      </c>
      <c r="Q30" s="18">
        <v>0.7117450368304632</v>
      </c>
      <c r="R30" s="18">
        <v>0.50741646645261429</v>
      </c>
      <c r="S30" s="18">
        <v>0.67737023101344229</v>
      </c>
      <c r="T30" s="18"/>
      <c r="U30" s="18">
        <v>0.45787021997598892</v>
      </c>
      <c r="V30" s="18">
        <v>0.49226099181679184</v>
      </c>
      <c r="W30" s="18">
        <v>0.50564948961016631</v>
      </c>
      <c r="X30" s="18">
        <v>0.47979208438582294</v>
      </c>
      <c r="Y30" s="18">
        <v>0.501520766796416</v>
      </c>
      <c r="Z30" s="18"/>
      <c r="AA30" s="18">
        <v>0.39907703223787167</v>
      </c>
      <c r="AB30" s="18">
        <v>0.55962378164387816</v>
      </c>
      <c r="AC30" s="18">
        <v>0.6293206286525288</v>
      </c>
      <c r="AD30" s="18">
        <v>0.49626728171671836</v>
      </c>
      <c r="AE30" s="18">
        <v>0.60665275146700937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8.1632653061224539E-2</v>
      </c>
      <c r="E32" s="18">
        <v>0.45884161850353061</v>
      </c>
      <c r="F32" s="18">
        <v>0.51185350429850163</v>
      </c>
      <c r="G32" s="18">
        <v>3.3065486429015606E-2</v>
      </c>
      <c r="H32" s="18">
        <v>0.35187826106304815</v>
      </c>
      <c r="I32" s="18">
        <v>0.3349811642804309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0.83444486233542714</v>
      </c>
      <c r="F33" s="18">
        <v>0.89538860057714853</v>
      </c>
      <c r="G33" s="18">
        <v>0.3851969583190557</v>
      </c>
      <c r="H33" s="18">
        <v>0.70824801112958824</v>
      </c>
      <c r="I33" s="18">
        <v>0.74178272249400334</v>
      </c>
      <c r="N33" t="s">
        <v>57</v>
      </c>
      <c r="O33" s="11">
        <v>7795.2907952246378</v>
      </c>
      <c r="P33" s="11">
        <v>3613.0079218163451</v>
      </c>
      <c r="Q33" s="11">
        <v>3420.2897135329613</v>
      </c>
      <c r="R33" s="11">
        <v>4330.2730973869629</v>
      </c>
      <c r="S33" s="11">
        <v>3416.2947433608115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236007201.2746</v>
      </c>
      <c r="D38" s="19">
        <v>240823674.77000001</v>
      </c>
      <c r="E38" s="30">
        <v>299782234.25999999</v>
      </c>
      <c r="F38" s="19">
        <v>343220550.36000001</v>
      </c>
      <c r="G38" s="30">
        <v>202339496.09999999</v>
      </c>
      <c r="H38" s="19">
        <v>135321799.32000002</v>
      </c>
      <c r="I38" s="30">
        <v>123830808.11999999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E38"/>
  <sheetViews>
    <sheetView topLeftCell="S4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3.140625" customWidth="1"/>
    <col min="4" max="4" width="10.28515625" customWidth="1"/>
    <col min="5" max="5" width="10.7109375" customWidth="1"/>
    <col min="6" max="6" width="10.5703125" customWidth="1"/>
    <col min="7" max="9" width="10.5703125" bestFit="1" customWidth="1"/>
    <col min="10" max="10" width="11.5703125" bestFit="1" customWidth="1"/>
    <col min="11" max="11" width="10.5703125" bestFit="1" customWidth="1"/>
    <col min="14" max="14" width="28.85546875" bestFit="1" customWidth="1"/>
    <col min="15" max="17" width="15.28515625" bestFit="1" customWidth="1"/>
    <col min="18" max="19" width="16.85546875" bestFit="1" customWidth="1"/>
    <col min="20" max="20" width="1.7109375" customWidth="1"/>
    <col min="21" max="23" width="15.28515625" bestFit="1" customWidth="1"/>
    <col min="24" max="25" width="16.85546875" bestFit="1" customWidth="1"/>
    <col min="26" max="26" width="1.5703125" customWidth="1"/>
    <col min="27" max="29" width="15.28515625" bestFit="1" customWidth="1"/>
    <col min="30" max="30" width="16.85546875" bestFit="1" customWidth="1"/>
    <col min="31" max="31" width="18.140625" bestFit="1" customWidth="1"/>
  </cols>
  <sheetData>
    <row r="1" spans="1:31" x14ac:dyDescent="0.25">
      <c r="A1" t="s">
        <v>97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387230</v>
      </c>
      <c r="D4" s="6">
        <v>445540</v>
      </c>
      <c r="E4" s="6">
        <v>505334</v>
      </c>
      <c r="F4" s="6">
        <v>534940</v>
      </c>
      <c r="G4" s="6">
        <v>396610</v>
      </c>
      <c r="H4" s="6">
        <v>359329</v>
      </c>
      <c r="I4" s="6">
        <v>349871</v>
      </c>
      <c r="J4" s="6">
        <v>1027308</v>
      </c>
      <c r="K4" s="6">
        <v>1704536</v>
      </c>
      <c r="M4" t="s">
        <v>13</v>
      </c>
    </row>
    <row r="5" spans="1:31" x14ac:dyDescent="0.25">
      <c r="B5" t="s">
        <v>15</v>
      </c>
      <c r="C5" s="27">
        <v>3.28</v>
      </c>
      <c r="D5" s="7">
        <v>3.28</v>
      </c>
      <c r="E5" s="7">
        <v>3.28</v>
      </c>
      <c r="F5" s="7">
        <v>3.28</v>
      </c>
      <c r="G5" s="7">
        <v>2.89</v>
      </c>
      <c r="H5" s="7">
        <v>2.27</v>
      </c>
      <c r="I5" s="7">
        <v>2.13</v>
      </c>
      <c r="J5" s="6"/>
      <c r="K5" s="6"/>
      <c r="N5" t="s">
        <v>16</v>
      </c>
      <c r="O5" s="8">
        <v>1155525.1468619183</v>
      </c>
      <c r="P5" s="8">
        <v>4223658.437457487</v>
      </c>
      <c r="Q5" s="8">
        <v>5714030.6729344912</v>
      </c>
      <c r="R5" s="8">
        <v>27168506.30358991</v>
      </c>
      <c r="S5" s="8">
        <v>53717640.401412278</v>
      </c>
      <c r="T5" s="8"/>
      <c r="U5" s="8">
        <v>11921608.319571691</v>
      </c>
      <c r="V5" s="8">
        <v>17380610.584957346</v>
      </c>
      <c r="W5" s="8">
        <v>25256332.272108275</v>
      </c>
      <c r="X5" s="8">
        <v>147965013.51885217</v>
      </c>
      <c r="Y5" s="8">
        <v>214088196.25302875</v>
      </c>
      <c r="Z5" s="8"/>
      <c r="AA5" s="8">
        <v>13077133.466433609</v>
      </c>
      <c r="AB5" s="8">
        <v>21604269.022414833</v>
      </c>
      <c r="AC5" s="8">
        <v>30970362.945042767</v>
      </c>
      <c r="AD5" s="8">
        <v>175133519.82244208</v>
      </c>
      <c r="AE5" s="8">
        <v>267805836.65444103</v>
      </c>
    </row>
    <row r="6" spans="1:31" x14ac:dyDescent="0.25">
      <c r="B6" t="s">
        <v>17</v>
      </c>
      <c r="C6" s="23">
        <v>2207</v>
      </c>
      <c r="D6" s="6">
        <v>2540</v>
      </c>
      <c r="E6" s="6">
        <v>2880</v>
      </c>
      <c r="F6" s="6">
        <v>3049</v>
      </c>
      <c r="G6" s="6">
        <v>1957</v>
      </c>
      <c r="H6" s="6">
        <v>935</v>
      </c>
      <c r="I6" s="6">
        <v>882</v>
      </c>
      <c r="J6" s="6">
        <v>15707</v>
      </c>
      <c r="K6" s="6">
        <v>20559</v>
      </c>
      <c r="N6" t="s">
        <v>18</v>
      </c>
      <c r="O6" s="8">
        <v>1389638.0454811063</v>
      </c>
      <c r="P6" s="8">
        <v>8446516.8619185276</v>
      </c>
      <c r="Q6" s="8">
        <v>14551976.359770628</v>
      </c>
      <c r="R6" s="8">
        <v>51649089.290979192</v>
      </c>
      <c r="S6" s="8">
        <v>117295059.85611144</v>
      </c>
      <c r="T6" s="8"/>
      <c r="U6" s="8">
        <v>7452167.3794489801</v>
      </c>
      <c r="V6" s="8">
        <v>10069603.617220081</v>
      </c>
      <c r="W6" s="8">
        <v>13191218.78083724</v>
      </c>
      <c r="X6" s="8">
        <v>90320085.76845099</v>
      </c>
      <c r="Y6" s="8">
        <v>114872968.34974393</v>
      </c>
      <c r="Z6" s="8"/>
      <c r="AA6" s="8">
        <v>8841805.4249300864</v>
      </c>
      <c r="AB6" s="8">
        <v>18516120.479138609</v>
      </c>
      <c r="AC6" s="8">
        <v>27743195.140607867</v>
      </c>
      <c r="AD6" s="8">
        <v>141969175.05943018</v>
      </c>
      <c r="AE6" s="8">
        <v>232168028.20585537</v>
      </c>
    </row>
    <row r="7" spans="1:31" x14ac:dyDescent="0.25">
      <c r="B7" t="s">
        <v>19</v>
      </c>
      <c r="C7" s="28">
        <v>7995.1764705882351</v>
      </c>
      <c r="D7" s="9">
        <v>9199.0588235294126</v>
      </c>
      <c r="E7" s="9">
        <v>10433.64705882353</v>
      </c>
      <c r="F7" s="9">
        <v>11045.64705882353</v>
      </c>
      <c r="G7" s="9">
        <v>7032.7058823529414</v>
      </c>
      <c r="H7" s="9">
        <v>4923.5294117647063</v>
      </c>
      <c r="I7" s="9">
        <v>4721.2941176470586</v>
      </c>
      <c r="J7" s="9">
        <v>43918.941176470587</v>
      </c>
      <c r="K7" s="9">
        <v>59574.705882352944</v>
      </c>
      <c r="N7" t="s">
        <v>20</v>
      </c>
      <c r="O7" s="8">
        <v>8210412.4695151933</v>
      </c>
      <c r="P7" s="8">
        <v>4948470.8338697664</v>
      </c>
      <c r="Q7" s="8">
        <v>3438571.5987495743</v>
      </c>
      <c r="R7" s="8">
        <v>70747662.823795497</v>
      </c>
      <c r="S7" s="8">
        <v>37030337.211026907</v>
      </c>
      <c r="T7" s="8"/>
      <c r="U7" s="8">
        <v>18804615.670611221</v>
      </c>
      <c r="V7" s="8">
        <v>25409377.108909126</v>
      </c>
      <c r="W7" s="8">
        <v>33286392.174419995</v>
      </c>
      <c r="X7" s="8">
        <v>227911456.49679649</v>
      </c>
      <c r="Y7" s="8">
        <v>289867640.24603295</v>
      </c>
      <c r="Z7" s="8"/>
      <c r="AA7" s="8">
        <v>27015028.140126415</v>
      </c>
      <c r="AB7" s="8">
        <v>30357847.942778893</v>
      </c>
      <c r="AC7" s="8">
        <v>36724963.77316957</v>
      </c>
      <c r="AD7" s="8">
        <v>298659119.32059199</v>
      </c>
      <c r="AE7" s="8">
        <v>326897977.45705986</v>
      </c>
    </row>
    <row r="8" spans="1:31" x14ac:dyDescent="0.25">
      <c r="B8" t="s">
        <v>21</v>
      </c>
      <c r="C8" s="23">
        <v>11707</v>
      </c>
      <c r="D8" s="6">
        <v>13451</v>
      </c>
      <c r="E8" s="6">
        <v>15237</v>
      </c>
      <c r="F8" s="6">
        <v>16133</v>
      </c>
      <c r="G8" s="6">
        <v>9849</v>
      </c>
      <c r="H8" s="6">
        <v>4748</v>
      </c>
      <c r="I8" s="6">
        <v>3817</v>
      </c>
      <c r="J8" s="6">
        <v>82003</v>
      </c>
      <c r="K8" s="6">
        <v>115156</v>
      </c>
      <c r="N8" t="s">
        <v>22</v>
      </c>
      <c r="O8" s="8">
        <v>473146.21901940368</v>
      </c>
      <c r="P8" s="8">
        <v>4577977.3838638868</v>
      </c>
      <c r="Q8" s="8">
        <v>3476512.6283182725</v>
      </c>
      <c r="R8" s="8">
        <v>31922810.96392858</v>
      </c>
      <c r="S8" s="8">
        <v>38375180.20960103</v>
      </c>
      <c r="T8" s="8"/>
      <c r="U8" s="8">
        <v>5341607.6392102716</v>
      </c>
      <c r="V8" s="8">
        <v>7657634.5985484309</v>
      </c>
      <c r="W8" s="8">
        <v>9825513.0465408973</v>
      </c>
      <c r="X8" s="8">
        <v>67052289.147715077</v>
      </c>
      <c r="Y8" s="8">
        <v>86916055.707912773</v>
      </c>
      <c r="Z8" s="8"/>
      <c r="AA8" s="8">
        <v>5814753.8582296753</v>
      </c>
      <c r="AB8" s="8">
        <v>12235611.982412318</v>
      </c>
      <c r="AC8" s="8">
        <v>13302025.67485917</v>
      </c>
      <c r="AD8" s="8">
        <v>98975100.111643657</v>
      </c>
      <c r="AE8" s="8">
        <v>125291235.9175138</v>
      </c>
    </row>
    <row r="9" spans="1:31" x14ac:dyDescent="0.25">
      <c r="B9" t="s">
        <v>23</v>
      </c>
      <c r="C9" s="23">
        <v>16776</v>
      </c>
      <c r="D9" s="6">
        <v>17640</v>
      </c>
      <c r="E9" s="6">
        <v>19473</v>
      </c>
      <c r="F9" s="6">
        <v>20343</v>
      </c>
      <c r="G9" s="6">
        <v>9244</v>
      </c>
      <c r="H9" s="6">
        <v>6419</v>
      </c>
      <c r="I9" s="6">
        <v>5539</v>
      </c>
      <c r="J9" s="6">
        <v>112093</v>
      </c>
      <c r="K9" s="6">
        <v>140904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28483</v>
      </c>
      <c r="D10" s="6">
        <v>31091</v>
      </c>
      <c r="E10" s="6">
        <v>34710</v>
      </c>
      <c r="F10" s="6">
        <v>36476</v>
      </c>
      <c r="G10" s="6">
        <v>19093</v>
      </c>
      <c r="H10" s="6">
        <v>11167</v>
      </c>
      <c r="I10" s="6">
        <v>9356</v>
      </c>
      <c r="J10" s="6">
        <v>194096</v>
      </c>
      <c r="K10" s="6">
        <v>256060</v>
      </c>
      <c r="N10" t="s">
        <v>26</v>
      </c>
      <c r="O10" s="8">
        <v>11293489.508820774</v>
      </c>
      <c r="P10" s="8">
        <v>14514987.384708896</v>
      </c>
      <c r="Q10" s="8">
        <v>18439510.375365213</v>
      </c>
      <c r="R10" s="8">
        <v>130949922.6038467</v>
      </c>
      <c r="S10" s="8">
        <v>164820978.32682848</v>
      </c>
      <c r="T10" s="8"/>
      <c r="U10" s="20">
        <v>12464435.610742414</v>
      </c>
      <c r="V10" s="20">
        <v>18177039.452437706</v>
      </c>
      <c r="W10" s="20">
        <v>26967316.779535927</v>
      </c>
      <c r="X10" s="20">
        <v>155401438.50612918</v>
      </c>
      <c r="Y10" s="20">
        <v>224600954.86487484</v>
      </c>
      <c r="Z10" s="20">
        <v>0</v>
      </c>
      <c r="AA10" s="20">
        <v>23757925.119563188</v>
      </c>
      <c r="AB10" s="20">
        <v>32692026.837146603</v>
      </c>
      <c r="AC10" s="20">
        <v>45406827.154901139</v>
      </c>
      <c r="AD10" s="20">
        <v>286351361.10997587</v>
      </c>
      <c r="AE10" s="20">
        <v>389421933.19170332</v>
      </c>
    </row>
    <row r="11" spans="1:31" x14ac:dyDescent="0.25">
      <c r="B11" t="s">
        <v>62</v>
      </c>
      <c r="C11" s="28">
        <v>73.555767889884564</v>
      </c>
      <c r="D11" s="6">
        <v>69.782735556852359</v>
      </c>
      <c r="E11" s="6">
        <v>68.687244475930768</v>
      </c>
      <c r="F11" s="6">
        <v>68.187086402213325</v>
      </c>
      <c r="G11" s="6">
        <v>48.140490658329341</v>
      </c>
      <c r="H11" s="6">
        <v>31.077369207606399</v>
      </c>
      <c r="I11" s="6">
        <v>26.741284644911982</v>
      </c>
      <c r="N11" t="s">
        <v>27</v>
      </c>
      <c r="O11" s="8">
        <v>15014768.38225634</v>
      </c>
      <c r="P11" s="8">
        <v>20526503.52481816</v>
      </c>
      <c r="Q11" s="8">
        <v>27182262.551550686</v>
      </c>
      <c r="R11" s="8">
        <v>181838136.03801727</v>
      </c>
      <c r="S11" s="8">
        <v>239014288.33861679</v>
      </c>
      <c r="T11" s="8"/>
      <c r="U11" s="20">
        <v>26584950.204936642</v>
      </c>
      <c r="V11" s="20">
        <v>38849092.814240962</v>
      </c>
      <c r="W11" s="20">
        <v>58182064.932865635</v>
      </c>
      <c r="X11" s="20">
        <v>331553213.02419722</v>
      </c>
      <c r="Y11" s="20">
        <v>482700669.43706328</v>
      </c>
      <c r="Z11" s="20">
        <v>0</v>
      </c>
      <c r="AA11" s="20">
        <v>41599718.587192982</v>
      </c>
      <c r="AB11" s="20">
        <v>59375596.339059122</v>
      </c>
      <c r="AC11" s="20">
        <v>85364327.484416321</v>
      </c>
      <c r="AD11" s="20">
        <v>513391349.06221449</v>
      </c>
      <c r="AE11" s="20">
        <v>721714957.77568007</v>
      </c>
    </row>
    <row r="12" spans="1:31" x14ac:dyDescent="0.25">
      <c r="B12" t="s">
        <v>63</v>
      </c>
      <c r="C12" s="23">
        <v>569.99</v>
      </c>
      <c r="D12">
        <v>569.99</v>
      </c>
      <c r="E12">
        <v>569.99</v>
      </c>
      <c r="F12">
        <v>569.99</v>
      </c>
      <c r="G12" s="9">
        <v>493.42</v>
      </c>
      <c r="H12" s="30">
        <v>260.3</v>
      </c>
      <c r="I12" s="30">
        <v>252.02</v>
      </c>
      <c r="N12" t="s">
        <v>30</v>
      </c>
      <c r="O12" s="8">
        <v>33836689.019341424</v>
      </c>
      <c r="P12" s="8">
        <v>15368123.197674043</v>
      </c>
      <c r="Q12" s="8">
        <v>13832318.3830496</v>
      </c>
      <c r="R12" s="8">
        <v>203772481.534183</v>
      </c>
      <c r="S12" s="8">
        <v>137175634.83589187</v>
      </c>
      <c r="T12" s="8"/>
      <c r="U12" s="20">
        <v>14932784.281052647</v>
      </c>
      <c r="V12" s="20">
        <v>17790125.772125725</v>
      </c>
      <c r="W12" s="20">
        <v>22015300.406739965</v>
      </c>
      <c r="X12" s="20">
        <v>164268675.24125084</v>
      </c>
      <c r="Y12" s="20">
        <v>199517228.01917848</v>
      </c>
      <c r="Z12" s="20">
        <v>0</v>
      </c>
      <c r="AA12" s="20">
        <v>48769473.300394073</v>
      </c>
      <c r="AB12" s="20">
        <v>33158248.969799768</v>
      </c>
      <c r="AC12" s="20">
        <v>35847618.789789565</v>
      </c>
      <c r="AD12" s="20">
        <v>368041156.77543384</v>
      </c>
      <c r="AE12" s="20">
        <v>336692862.85507035</v>
      </c>
    </row>
    <row r="13" spans="1:31" x14ac:dyDescent="0.25">
      <c r="A13" t="s">
        <v>28</v>
      </c>
      <c r="B13" t="s">
        <v>29</v>
      </c>
      <c r="C13" s="23">
        <v>77000</v>
      </c>
      <c r="D13" s="6">
        <v>75624.416373954518</v>
      </c>
      <c r="E13" s="6">
        <v>73241.861927151986</v>
      </c>
      <c r="F13" s="6">
        <v>70934.370085314338</v>
      </c>
      <c r="G13" s="6">
        <v>69450.994629141904</v>
      </c>
      <c r="H13" s="6">
        <v>39635.447458285475</v>
      </c>
      <c r="I13" s="6">
        <v>34626.364181939403</v>
      </c>
      <c r="J13" s="6">
        <v>266632.1325274111</v>
      </c>
      <c r="K13" s="6">
        <v>360806.76279239694</v>
      </c>
      <c r="N13" t="s">
        <v>32</v>
      </c>
      <c r="O13" s="8">
        <v>55653478.153551757</v>
      </c>
      <c r="P13" s="8">
        <v>132000664.51980561</v>
      </c>
      <c r="Q13" s="8">
        <v>197835659.2954123</v>
      </c>
      <c r="R13" s="8">
        <v>987164802.56995356</v>
      </c>
      <c r="S13" s="8">
        <v>1673639443.8739562</v>
      </c>
      <c r="T13" s="8"/>
      <c r="U13" s="20">
        <v>57687295.529378653</v>
      </c>
      <c r="V13" s="20">
        <v>60673090.747978069</v>
      </c>
      <c r="W13" s="20">
        <v>76559760.237283185</v>
      </c>
      <c r="X13" s="20">
        <v>594022290.11891758</v>
      </c>
      <c r="Y13" s="20">
        <v>678160053.16830432</v>
      </c>
      <c r="Z13" s="20">
        <v>0</v>
      </c>
      <c r="AA13" s="20">
        <v>113340773.68293041</v>
      </c>
      <c r="AB13" s="20">
        <v>192673755.26778367</v>
      </c>
      <c r="AC13" s="20">
        <v>274395419.53269547</v>
      </c>
      <c r="AD13" s="20">
        <v>1581187092.6888711</v>
      </c>
      <c r="AE13" s="20">
        <v>2351799497.0422606</v>
      </c>
    </row>
    <row r="14" spans="1:31" x14ac:dyDescent="0.25">
      <c r="B14" t="s">
        <v>31</v>
      </c>
      <c r="C14" s="28">
        <v>25274</v>
      </c>
      <c r="D14" s="6">
        <v>24952.434097512065</v>
      </c>
      <c r="E14" s="6">
        <v>24166.30528266478</v>
      </c>
      <c r="F14" s="6">
        <v>23404.943531067438</v>
      </c>
      <c r="G14" s="6">
        <v>17048</v>
      </c>
      <c r="H14" s="6">
        <v>6836.3234333385144</v>
      </c>
      <c r="I14" s="6">
        <v>2077.5818509163641</v>
      </c>
      <c r="J14" s="6">
        <v>137915.87387119082</v>
      </c>
      <c r="K14" s="6">
        <v>197356.81068471394</v>
      </c>
      <c r="N14" t="s">
        <v>35</v>
      </c>
      <c r="O14" s="8">
        <v>55969951.495795645</v>
      </c>
      <c r="P14" s="8">
        <v>153763576.80559894</v>
      </c>
      <c r="Q14" s="8">
        <v>227890430.26996472</v>
      </c>
      <c r="R14" s="8">
        <v>1074658715.366123</v>
      </c>
      <c r="S14" s="8">
        <v>1933841602.1009235</v>
      </c>
      <c r="T14" s="8"/>
      <c r="U14" s="20">
        <v>53649184.842322148</v>
      </c>
      <c r="V14" s="20">
        <v>56425974.395619608</v>
      </c>
      <c r="W14" s="20">
        <v>71200577.020673364</v>
      </c>
      <c r="X14" s="20">
        <v>552440729.81059337</v>
      </c>
      <c r="Y14" s="20">
        <v>630688849.44652307</v>
      </c>
      <c r="Z14" s="20">
        <v>0</v>
      </c>
      <c r="AA14" s="20">
        <v>109619136.33811779</v>
      </c>
      <c r="AB14" s="20">
        <v>210189551.20121855</v>
      </c>
      <c r="AC14" s="20">
        <v>299091007.29063809</v>
      </c>
      <c r="AD14" s="20">
        <v>1627099445.1767163</v>
      </c>
      <c r="AE14" s="20">
        <v>2564530451.5474467</v>
      </c>
    </row>
    <row r="15" spans="1:31" x14ac:dyDescent="0.25">
      <c r="A15" t="s">
        <v>33</v>
      </c>
      <c r="B15" t="s">
        <v>34</v>
      </c>
      <c r="C15" s="28">
        <v>61269</v>
      </c>
      <c r="D15" s="20">
        <v>65005</v>
      </c>
      <c r="E15" s="20">
        <v>78869</v>
      </c>
      <c r="F15" s="20">
        <v>94334</v>
      </c>
      <c r="G15" s="20">
        <v>32502.5</v>
      </c>
      <c r="H15" s="20">
        <v>15423.913636363639</v>
      </c>
      <c r="I15" s="20">
        <v>13651.050000000005</v>
      </c>
      <c r="J15" s="20">
        <v>479737.93181818182</v>
      </c>
      <c r="K15" s="20">
        <v>720640.18181818188</v>
      </c>
      <c r="M15" t="s">
        <v>37</v>
      </c>
      <c r="O15" s="8">
        <v>271074180.47534901</v>
      </c>
      <c r="P15" s="8">
        <v>224888695.50388992</v>
      </c>
      <c r="Q15" s="8">
        <v>256954366.5528214</v>
      </c>
      <c r="R15" s="8">
        <v>2279482066.7475977</v>
      </c>
      <c r="S15" s="8">
        <v>2425580754.1402612</v>
      </c>
      <c r="T15" s="8"/>
      <c r="U15" s="10"/>
      <c r="V15" s="10"/>
      <c r="W15" s="10"/>
      <c r="X15" s="10"/>
      <c r="Y15" s="10"/>
      <c r="Z15" s="10"/>
      <c r="AA15" s="10">
        <v>271074180.47534901</v>
      </c>
      <c r="AB15" s="10">
        <v>224888695.50388992</v>
      </c>
      <c r="AC15" s="10">
        <v>256954366.5528214</v>
      </c>
      <c r="AD15" s="10">
        <v>2279482066.7475977</v>
      </c>
      <c r="AE15" s="10">
        <v>2425580754.1402612</v>
      </c>
    </row>
    <row r="16" spans="1:31" x14ac:dyDescent="0.25">
      <c r="B16" t="s">
        <v>36</v>
      </c>
      <c r="C16" s="28">
        <v>73025</v>
      </c>
      <c r="D16" s="20">
        <v>81751</v>
      </c>
      <c r="E16" s="20">
        <v>75489</v>
      </c>
      <c r="F16" s="20">
        <v>76050</v>
      </c>
      <c r="G16" s="20">
        <v>26755.428788284666</v>
      </c>
      <c r="H16" s="20">
        <v>8691.2332844553421</v>
      </c>
      <c r="I16" s="20">
        <v>8237.5344826926539</v>
      </c>
      <c r="J16" s="20">
        <v>608966.68963629997</v>
      </c>
      <c r="K16" s="20">
        <v>673051.16116426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t="s">
        <v>38</v>
      </c>
      <c r="B17" t="s">
        <v>39</v>
      </c>
      <c r="C17" s="31">
        <v>78304</v>
      </c>
      <c r="D17" s="20">
        <v>84998.888122682692</v>
      </c>
      <c r="E17" s="20">
        <v>79384.419219460862</v>
      </c>
      <c r="F17" s="20">
        <v>79224.813052591635</v>
      </c>
      <c r="G17" s="20">
        <v>34893.373155757872</v>
      </c>
      <c r="H17" s="20">
        <v>12369.096341062781</v>
      </c>
      <c r="I17" s="20">
        <v>9881.1701995982767</v>
      </c>
      <c r="J17" s="20">
        <v>672685.41611142689</v>
      </c>
      <c r="K17" s="20">
        <v>693358.28266474803</v>
      </c>
      <c r="M17" t="s">
        <v>40</v>
      </c>
      <c r="O17" s="8">
        <v>182997098.44064355</v>
      </c>
      <c r="P17" s="8">
        <v>358370478.94971532</v>
      </c>
      <c r="Q17" s="8">
        <v>512361272.1351155</v>
      </c>
      <c r="R17" s="8">
        <v>2759872127.4944167</v>
      </c>
      <c r="S17" s="8">
        <v>4394910165.1543684</v>
      </c>
      <c r="T17" s="8"/>
      <c r="U17" s="8">
        <v>208838649.47727466</v>
      </c>
      <c r="V17" s="8">
        <v>252432549.09203702</v>
      </c>
      <c r="W17" s="8">
        <v>336484475.65100443</v>
      </c>
      <c r="X17" s="8">
        <v>2330935191.6329031</v>
      </c>
      <c r="Y17" s="8">
        <v>2921412615.4926624</v>
      </c>
      <c r="Z17" s="8"/>
      <c r="AA17" s="8">
        <v>391835747.91791821</v>
      </c>
      <c r="AB17" s="8">
        <v>610803028.04175234</v>
      </c>
      <c r="AC17" s="8">
        <v>848845747.78611994</v>
      </c>
      <c r="AD17" s="8">
        <v>5090807319.1273193</v>
      </c>
      <c r="AE17" s="8">
        <v>7316322780.6470318</v>
      </c>
    </row>
    <row r="18" spans="1:31" x14ac:dyDescent="0.25">
      <c r="A18" t="s">
        <v>41</v>
      </c>
      <c r="C18" s="28">
        <v>116989.17647058824</v>
      </c>
      <c r="D18" s="6">
        <v>127828.94694621211</v>
      </c>
      <c r="E18" s="6">
        <v>127408.06627828439</v>
      </c>
      <c r="F18" s="6">
        <v>129795.46011141516</v>
      </c>
      <c r="G18" s="6">
        <v>62976.079038110809</v>
      </c>
      <c r="H18" s="6">
        <v>29394.625752827487</v>
      </c>
      <c r="I18" s="6">
        <v>24840.464317245336</v>
      </c>
      <c r="J18" s="6">
        <v>926407.3572878975</v>
      </c>
      <c r="K18" s="6">
        <v>1029551.9885471009</v>
      </c>
      <c r="N18" t="s">
        <v>42</v>
      </c>
      <c r="O18" s="13">
        <v>14480559</v>
      </c>
      <c r="P18" s="13">
        <v>17325479</v>
      </c>
      <c r="Q18" s="13">
        <v>19336821</v>
      </c>
      <c r="R18" s="13">
        <v>161578329</v>
      </c>
      <c r="S18" s="13">
        <v>184467474</v>
      </c>
      <c r="U18" s="13">
        <v>14481117</v>
      </c>
      <c r="V18" s="13">
        <v>17820783</v>
      </c>
      <c r="W18" s="13">
        <v>21012702</v>
      </c>
      <c r="X18" s="13">
        <v>163556435</v>
      </c>
      <c r="Y18" s="13">
        <v>195637778</v>
      </c>
      <c r="Z18" s="14"/>
      <c r="AA18" s="13">
        <v>14480559</v>
      </c>
      <c r="AB18" s="13">
        <v>17325479</v>
      </c>
      <c r="AC18" s="13">
        <v>19336821</v>
      </c>
      <c r="AD18" s="13">
        <v>161578329</v>
      </c>
      <c r="AE18" s="13">
        <v>184467474</v>
      </c>
    </row>
    <row r="19" spans="1:31" x14ac:dyDescent="0.25">
      <c r="N19" t="s">
        <v>43</v>
      </c>
      <c r="O19" s="15">
        <v>12.637433295264605</v>
      </c>
      <c r="P19" s="15">
        <v>20.684592844429602</v>
      </c>
      <c r="Q19" s="15">
        <v>26.496665203402127</v>
      </c>
      <c r="R19" s="15">
        <v>17.080707199877136</v>
      </c>
      <c r="S19" s="15">
        <v>23.824851448631907</v>
      </c>
      <c r="T19" s="15"/>
      <c r="U19" s="15">
        <v>14.421446182450888</v>
      </c>
      <c r="V19" s="15">
        <v>14.165064974532097</v>
      </c>
      <c r="W19" s="15">
        <v>16.01338445912403</v>
      </c>
      <c r="X19" s="15">
        <v>14.251565165460491</v>
      </c>
      <c r="Y19" s="15">
        <v>14.932763218628779</v>
      </c>
      <c r="Z19" s="15"/>
      <c r="AA19" s="15">
        <v>27.059435199837122</v>
      </c>
      <c r="AB19" s="15">
        <v>35.254611317918098</v>
      </c>
      <c r="AC19" s="15">
        <v>43.897895511683124</v>
      </c>
      <c r="AD19" s="15">
        <v>31.506745679535523</v>
      </c>
      <c r="AE19" s="15">
        <v>39.661858115144092</v>
      </c>
    </row>
    <row r="20" spans="1:31" x14ac:dyDescent="0.25">
      <c r="M20" t="s">
        <v>44</v>
      </c>
      <c r="O20" s="8">
        <v>454071278.91599256</v>
      </c>
      <c r="P20" s="8">
        <v>583259174.45360518</v>
      </c>
      <c r="Q20" s="8">
        <v>769315638.6879369</v>
      </c>
      <c r="R20" s="8">
        <v>5039354194.2420139</v>
      </c>
      <c r="S20" s="8">
        <v>6820490919.2946301</v>
      </c>
      <c r="T20" s="8"/>
      <c r="U20" s="8">
        <v>208838649.47727466</v>
      </c>
      <c r="V20" s="8">
        <v>252432549.09203702</v>
      </c>
      <c r="W20" s="8">
        <v>336484475.65100443</v>
      </c>
      <c r="X20" s="8">
        <v>2330935191.6329031</v>
      </c>
      <c r="Y20" s="8">
        <v>2921412615.4926624</v>
      </c>
      <c r="Z20" s="8"/>
      <c r="AA20" s="8">
        <v>662909928.39326715</v>
      </c>
      <c r="AB20" s="8">
        <v>835691723.54564226</v>
      </c>
      <c r="AC20" s="8">
        <v>1105800114.3389413</v>
      </c>
      <c r="AD20" s="8">
        <v>7370289385.874917</v>
      </c>
      <c r="AE20" s="8">
        <v>9741903534.7872925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31.357303189468897</v>
      </c>
      <c r="P21" s="15">
        <v>33.664822453313135</v>
      </c>
      <c r="Q21" s="15">
        <v>39.785011129178727</v>
      </c>
      <c r="R21" s="15">
        <v>31.188304925730566</v>
      </c>
      <c r="S21" s="15">
        <v>36.973948693495039</v>
      </c>
      <c r="T21" s="15"/>
      <c r="U21" s="15">
        <v>14.421446182450888</v>
      </c>
      <c r="V21" s="15">
        <v>14.165064974532097</v>
      </c>
      <c r="W21" s="15">
        <v>16.01338445912403</v>
      </c>
      <c r="X21" s="15">
        <v>14.251565165460491</v>
      </c>
      <c r="Y21" s="15">
        <v>14.932763218628779</v>
      </c>
      <c r="Z21" s="15"/>
      <c r="AA21" s="15">
        <v>45.779305094041405</v>
      </c>
      <c r="AB21" s="15">
        <v>48.234840926801631</v>
      </c>
      <c r="AC21" s="15">
        <v>57.186241437459721</v>
      </c>
      <c r="AD21" s="15">
        <v>45.614343405388958</v>
      </c>
      <c r="AE21" s="15">
        <v>52.81095536000722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0.2295275590551181</v>
      </c>
      <c r="E23" s="18">
        <v>0.67534722222222221</v>
      </c>
      <c r="F23" s="18">
        <v>0.71072482781239754</v>
      </c>
      <c r="G23" s="18">
        <v>0.11327594019030358</v>
      </c>
      <c r="H23" s="18">
        <v>0.57634798368826456</v>
      </c>
      <c r="I23" s="18">
        <v>0.60036248300860895</v>
      </c>
      <c r="M23" t="s">
        <v>45</v>
      </c>
      <c r="N23" t="s">
        <v>47</v>
      </c>
    </row>
    <row r="24" spans="1:31" x14ac:dyDescent="0.25">
      <c r="B24" t="s">
        <v>19</v>
      </c>
      <c r="D24" s="18">
        <v>0.23549723756906082</v>
      </c>
      <c r="E24" s="18">
        <v>0.52811041201542519</v>
      </c>
      <c r="F24" s="18">
        <v>0.57256518404907975</v>
      </c>
      <c r="G24" s="18">
        <v>0.12038140643623356</v>
      </c>
      <c r="H24" s="18">
        <v>0.38418752483114815</v>
      </c>
      <c r="I24" s="18">
        <v>0.40948218778969675</v>
      </c>
      <c r="N24" t="s">
        <v>48</v>
      </c>
      <c r="O24" s="18">
        <v>6.3144451836033965E-3</v>
      </c>
      <c r="P24" s="18">
        <v>1.1785732044212629E-2</v>
      </c>
      <c r="Q24" s="18">
        <v>1.1152346954567707E-2</v>
      </c>
      <c r="R24" s="18">
        <v>9.8441177882596931E-3</v>
      </c>
      <c r="S24" s="18">
        <v>1.2222693612106058E-2</v>
      </c>
      <c r="T24" s="18"/>
      <c r="U24" s="18">
        <v>5.7085258640637654E-2</v>
      </c>
      <c r="V24" s="18">
        <v>6.885249405226411E-2</v>
      </c>
      <c r="W24" s="18">
        <v>7.5059427996623782E-2</v>
      </c>
      <c r="X24" s="18">
        <v>6.3478819166652767E-2</v>
      </c>
      <c r="Y24" s="18">
        <v>7.3282423413142297E-2</v>
      </c>
      <c r="Z24" s="18"/>
      <c r="AA24" s="18">
        <v>3.3374018414402067E-2</v>
      </c>
      <c r="AB24" s="18">
        <v>3.5370271643345622E-2</v>
      </c>
      <c r="AC24" s="18">
        <v>3.6485266051949683E-2</v>
      </c>
      <c r="AD24" s="18">
        <v>3.4401914832727157E-2</v>
      </c>
      <c r="AE24" s="18">
        <v>3.6603884859048981E-2</v>
      </c>
    </row>
    <row r="25" spans="1:31" x14ac:dyDescent="0.25">
      <c r="B25" t="s">
        <v>49</v>
      </c>
      <c r="D25" s="18">
        <v>0.26778678165192177</v>
      </c>
      <c r="E25" s="18">
        <v>0.68839010303865589</v>
      </c>
      <c r="F25" s="18">
        <v>0.7634042025661687</v>
      </c>
      <c r="G25" s="18">
        <v>0.15870846502092764</v>
      </c>
      <c r="H25" s="18">
        <v>0.64701509181473493</v>
      </c>
      <c r="I25" s="18">
        <v>0.7162292766337075</v>
      </c>
      <c r="N25" t="s">
        <v>50</v>
      </c>
      <c r="O25" s="18">
        <v>7.5937709249081099E-3</v>
      </c>
      <c r="P25" s="18">
        <v>2.3569231725428196E-2</v>
      </c>
      <c r="Q25" s="18">
        <v>2.8401788252124385E-2</v>
      </c>
      <c r="R25" s="18">
        <v>1.8714305194229938E-2</v>
      </c>
      <c r="S25" s="18">
        <v>2.6688841284197563E-2</v>
      </c>
      <c r="T25" s="18"/>
      <c r="U25" s="18">
        <v>3.5683851615119298E-2</v>
      </c>
      <c r="V25" s="18">
        <v>3.9890274267082332E-2</v>
      </c>
      <c r="W25" s="18">
        <v>3.9203053143286558E-2</v>
      </c>
      <c r="X25" s="18">
        <v>3.8748432857619933E-2</v>
      </c>
      <c r="Y25" s="18">
        <v>3.9321035221302328E-2</v>
      </c>
      <c r="Z25" s="18"/>
      <c r="AA25" s="18">
        <v>2.2565081087962062E-2</v>
      </c>
      <c r="AB25" s="18">
        <v>3.0314388811237054E-2</v>
      </c>
      <c r="AC25" s="18">
        <v>3.2683435374407037E-2</v>
      </c>
      <c r="AD25" s="18">
        <v>2.7887359736837761E-2</v>
      </c>
      <c r="AE25" s="18">
        <v>3.1732884833892361E-2</v>
      </c>
    </row>
    <row r="26" spans="1:31" x14ac:dyDescent="0.25">
      <c r="B26" t="s">
        <v>51</v>
      </c>
      <c r="D26" s="18">
        <v>0.47596371882086169</v>
      </c>
      <c r="E26" s="18">
        <v>0.67036409387356855</v>
      </c>
      <c r="F26" s="18">
        <v>0.72771960871061303</v>
      </c>
      <c r="G26" s="18">
        <v>0.44897472579876013</v>
      </c>
      <c r="H26" s="18">
        <v>0.61737005245588938</v>
      </c>
      <c r="I26" s="18">
        <v>0.66982594182165001</v>
      </c>
      <c r="N26" t="s">
        <v>20</v>
      </c>
      <c r="O26" s="18">
        <v>4.4866353289083984E-2</v>
      </c>
      <c r="P26" s="18">
        <v>1.3808254654156684E-2</v>
      </c>
      <c r="Q26" s="18">
        <v>6.7112246490066167E-3</v>
      </c>
      <c r="R26" s="18">
        <v>2.5634398825580596E-2</v>
      </c>
      <c r="S26" s="18">
        <v>8.4257324540162101E-3</v>
      </c>
      <c r="T26" s="18"/>
      <c r="U26" s="18">
        <v>9.0043752522243239E-2</v>
      </c>
      <c r="V26" s="18">
        <v>0.10065808549770203</v>
      </c>
      <c r="W26" s="18">
        <v>9.8924005661836345E-2</v>
      </c>
      <c r="X26" s="18">
        <v>9.7776831082607832E-2</v>
      </c>
      <c r="Y26" s="18">
        <v>9.9221739068567044E-2</v>
      </c>
      <c r="Z26" s="18"/>
      <c r="AA26" s="18">
        <v>6.894477669195595E-2</v>
      </c>
      <c r="AB26" s="18">
        <v>4.9701534781362834E-2</v>
      </c>
      <c r="AC26" s="18">
        <v>4.3264590614905223E-2</v>
      </c>
      <c r="AD26" s="18">
        <v>5.8666356944695561E-2</v>
      </c>
      <c r="AE26" s="18">
        <v>4.4680639066630966E-2</v>
      </c>
    </row>
    <row r="27" spans="1:31" x14ac:dyDescent="0.25">
      <c r="B27" t="s">
        <v>52</v>
      </c>
      <c r="D27" s="18">
        <v>0.38589945643433793</v>
      </c>
      <c r="E27" s="18">
        <v>0.6782771535580524</v>
      </c>
      <c r="F27" s="18">
        <v>0.74350257703695577</v>
      </c>
      <c r="G27" s="18">
        <v>0.32967032967032966</v>
      </c>
      <c r="H27" s="18">
        <v>0.60794157918758562</v>
      </c>
      <c r="I27" s="18">
        <v>0.67152336481409969</v>
      </c>
      <c r="N27" t="s">
        <v>53</v>
      </c>
      <c r="O27" s="18">
        <v>2.5855394596481654E-3</v>
      </c>
      <c r="P27" s="18">
        <v>1.2774426613711797E-2</v>
      </c>
      <c r="Q27" s="18">
        <v>6.7852759710563693E-3</v>
      </c>
      <c r="R27" s="18">
        <v>1.1566771752179E-2</v>
      </c>
      <c r="S27" s="18">
        <v>8.7317325650621402E-3</v>
      </c>
      <c r="T27" s="18"/>
      <c r="U27" s="18">
        <v>2.5577677563900992E-2</v>
      </c>
      <c r="V27" s="18">
        <v>3.033536929406221E-2</v>
      </c>
      <c r="W27" s="18">
        <v>2.9200494398831465E-2</v>
      </c>
      <c r="X27" s="18">
        <v>2.8766260592917883E-2</v>
      </c>
      <c r="Y27" s="18">
        <v>2.9751379605532164E-2</v>
      </c>
      <c r="Z27" s="18"/>
      <c r="AA27" s="18">
        <v>1.4839773780537632E-2</v>
      </c>
      <c r="AB27" s="18">
        <v>2.0032009372383031E-2</v>
      </c>
      <c r="AC27" s="18">
        <v>1.5670721929811476E-2</v>
      </c>
      <c r="AD27" s="18">
        <v>1.9441926183254223E-2</v>
      </c>
      <c r="AE27" s="18">
        <v>1.7124891789756909E-2</v>
      </c>
    </row>
    <row r="28" spans="1:31" x14ac:dyDescent="0.25">
      <c r="B28" t="s">
        <v>28</v>
      </c>
      <c r="D28" s="18">
        <v>0.31678008111842659</v>
      </c>
      <c r="E28" s="18">
        <v>0.71711342079906537</v>
      </c>
      <c r="F28" s="18">
        <v>0.911233203867439</v>
      </c>
      <c r="G28" s="18">
        <v>0.32547281791564453</v>
      </c>
      <c r="H28" s="18">
        <v>0.72951161536209086</v>
      </c>
      <c r="I28" s="18">
        <v>0.91779766357061143</v>
      </c>
      <c r="N28" t="s">
        <v>54</v>
      </c>
      <c r="O28" s="18">
        <v>0.14376325152286715</v>
      </c>
      <c r="P28" s="18">
        <v>9.7780071093534177E-2</v>
      </c>
      <c r="Q28" s="18">
        <v>8.9042196215964028E-2</v>
      </c>
      <c r="R28" s="18">
        <v>0.11333425760048976</v>
      </c>
      <c r="S28" s="18">
        <v>9.1887035568396155E-2</v>
      </c>
      <c r="T28" s="18"/>
      <c r="U28" s="18">
        <v>0.18698352011670294</v>
      </c>
      <c r="V28" s="18">
        <v>0.22590641528516561</v>
      </c>
      <c r="W28" s="18">
        <v>0.25305589967460179</v>
      </c>
      <c r="X28" s="18">
        <v>0.20890956268466532</v>
      </c>
      <c r="Y28" s="18">
        <v>0.24210945778457241</v>
      </c>
      <c r="Z28" s="18"/>
      <c r="AA28" s="18">
        <v>0.16679857326454886</v>
      </c>
      <c r="AB28" s="18">
        <v>0.15073210011970062</v>
      </c>
      <c r="AC28" s="18">
        <v>0.154057618808108</v>
      </c>
      <c r="AD28" s="18">
        <v>0.15709545854689402</v>
      </c>
      <c r="AE28" s="18">
        <v>0.15187094996772654</v>
      </c>
    </row>
    <row r="29" spans="1:31" x14ac:dyDescent="0.25">
      <c r="B29" t="s">
        <v>55</v>
      </c>
      <c r="D29" s="18">
        <v>0.67272047084091124</v>
      </c>
      <c r="E29" s="18">
        <v>0.88486755309441978</v>
      </c>
      <c r="F29" s="18">
        <v>0.89168264980022804</v>
      </c>
      <c r="G29" s="18">
        <v>0.63361275195775868</v>
      </c>
      <c r="H29" s="18">
        <v>0.88098276912762274</v>
      </c>
      <c r="I29" s="18">
        <v>0.88719569349274008</v>
      </c>
      <c r="N29" t="s">
        <v>28</v>
      </c>
      <c r="O29" s="18">
        <v>0.18490287172677003</v>
      </c>
      <c r="P29" s="18">
        <v>4.2883340287162487E-2</v>
      </c>
      <c r="Q29" s="18">
        <v>2.6997197359213871E-2</v>
      </c>
      <c r="R29" s="18">
        <v>7.3834030027753614E-2</v>
      </c>
      <c r="S29" s="18">
        <v>3.1212386529196251E-2</v>
      </c>
      <c r="T29" s="18"/>
      <c r="U29" s="18">
        <v>7.1503930514919364E-2</v>
      </c>
      <c r="V29" s="18">
        <v>7.0474769739933329E-2</v>
      </c>
      <c r="W29" s="18">
        <v>6.5427388185283875E-2</v>
      </c>
      <c r="X29" s="18">
        <v>7.047329150587614E-2</v>
      </c>
      <c r="Y29" s="18">
        <v>6.8294778683815671E-2</v>
      </c>
      <c r="Z29" s="18"/>
      <c r="AA29" s="18">
        <v>0.12446407342754828</v>
      </c>
      <c r="AB29" s="18">
        <v>5.4286320544457395E-2</v>
      </c>
      <c r="AC29" s="18">
        <v>4.2231016510695815E-2</v>
      </c>
      <c r="AD29" s="18">
        <v>7.2295243898275158E-2</v>
      </c>
      <c r="AE29" s="18">
        <v>4.6019410699823488E-2</v>
      </c>
    </row>
    <row r="30" spans="1:31" x14ac:dyDescent="0.25">
      <c r="B30" s="25" t="s">
        <v>68</v>
      </c>
      <c r="C30" s="26">
        <v>-4.1283436682566066E-2</v>
      </c>
      <c r="N30" t="s">
        <v>55</v>
      </c>
      <c r="O30" s="18">
        <v>0.60997376789311919</v>
      </c>
      <c r="P30" s="18">
        <v>0.79739894358179397</v>
      </c>
      <c r="Q30" s="18">
        <v>0.83090997059806693</v>
      </c>
      <c r="R30" s="18">
        <v>0.74707211881150737</v>
      </c>
      <c r="S30" s="18">
        <v>0.82083157798702566</v>
      </c>
      <c r="T30" s="18"/>
      <c r="U30" s="18">
        <v>0.53312200902647655</v>
      </c>
      <c r="V30" s="18">
        <v>0.46388259186379055</v>
      </c>
      <c r="W30" s="18">
        <v>0.43912973093953639</v>
      </c>
      <c r="X30" s="18">
        <v>0.49184680210966009</v>
      </c>
      <c r="Y30" s="18">
        <v>0.44801918622306802</v>
      </c>
      <c r="Z30" s="18"/>
      <c r="AA30" s="18">
        <v>0.56901370333304524</v>
      </c>
      <c r="AB30" s="18">
        <v>0.65956337472751347</v>
      </c>
      <c r="AC30" s="18">
        <v>0.67560735071012268</v>
      </c>
      <c r="AD30" s="18">
        <v>0.63021173985731616</v>
      </c>
      <c r="AE30" s="18">
        <v>0.67196733878312065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8.1632653061224497E-2</v>
      </c>
      <c r="E32" s="18">
        <v>0.45884161850353028</v>
      </c>
      <c r="F32" s="18">
        <v>0.5118535042985014</v>
      </c>
      <c r="G32" s="18">
        <v>9.8039030790364884E-2</v>
      </c>
      <c r="H32" s="18">
        <v>0.48525392911317566</v>
      </c>
      <c r="I32" s="18">
        <v>0.55030695867611168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0.8044362977042484</v>
      </c>
      <c r="F33" s="18">
        <v>0.85529024529861974</v>
      </c>
      <c r="G33" s="18">
        <v>0.4695114984739428</v>
      </c>
      <c r="H33" s="18">
        <v>0.74825909291218018</v>
      </c>
      <c r="I33" s="18">
        <v>0.77719482935905593</v>
      </c>
      <c r="N33" t="s">
        <v>57</v>
      </c>
      <c r="O33" s="11">
        <v>7001.5605101601195</v>
      </c>
      <c r="P33" s="11">
        <v>5950.8080863880714</v>
      </c>
      <c r="Q33" s="11">
        <v>7329.957310432972</v>
      </c>
      <c r="R33" s="11">
        <v>5439.674193645189</v>
      </c>
      <c r="S33" s="11">
        <v>6624.7173480959191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46546308.849599995</v>
      </c>
      <c r="D38" s="19">
        <v>47496233.519999996</v>
      </c>
      <c r="E38" s="30">
        <v>56827571.119999997</v>
      </c>
      <c r="F38" s="19">
        <v>63424772.879999995</v>
      </c>
      <c r="G38" s="30">
        <v>41848815.510000005</v>
      </c>
      <c r="H38" s="19">
        <v>39328837.329999998</v>
      </c>
      <c r="I38" s="30">
        <v>41187428.729999997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K16" sqref="K16"/>
    </sheetView>
  </sheetViews>
  <sheetFormatPr defaultRowHeight="15" x14ac:dyDescent="0.25"/>
  <cols>
    <col min="1" max="1" width="9.140625" style="45"/>
    <col min="2" max="6" width="17.140625" style="45" customWidth="1"/>
    <col min="7" max="8" width="9.140625" style="45"/>
    <col min="9" max="9" width="13" style="45" customWidth="1"/>
    <col min="10" max="10" width="9.42578125" style="45" customWidth="1"/>
    <col min="11" max="11" width="16.140625" style="45" bestFit="1" customWidth="1"/>
    <col min="12" max="16384" width="9.140625" style="45"/>
  </cols>
  <sheetData>
    <row r="1" spans="1:11" ht="26.25" x14ac:dyDescent="0.4">
      <c r="A1" s="95" t="s">
        <v>193</v>
      </c>
    </row>
    <row r="3" spans="1:11" ht="50.25" customHeight="1" x14ac:dyDescent="0.25">
      <c r="B3" s="52"/>
      <c r="C3" s="53" t="s">
        <v>119</v>
      </c>
      <c r="D3" s="54" t="s">
        <v>120</v>
      </c>
      <c r="E3" s="54" t="s">
        <v>106</v>
      </c>
      <c r="F3" s="54" t="s">
        <v>107</v>
      </c>
    </row>
    <row r="4" spans="1:11" ht="30" customHeight="1" x14ac:dyDescent="0.25">
      <c r="B4" s="50" t="s">
        <v>13</v>
      </c>
      <c r="C4" s="51"/>
      <c r="D4" s="51"/>
      <c r="E4" s="51"/>
      <c r="F4" s="51"/>
    </row>
    <row r="5" spans="1:11" ht="30" customHeight="1" x14ac:dyDescent="0.25">
      <c r="B5" s="46" t="s">
        <v>14</v>
      </c>
      <c r="C5" s="47">
        <f>'Roll-up'!C4/1000</f>
        <v>27473.261999999999</v>
      </c>
      <c r="D5" s="47">
        <f>'Roll-up'!F4/1000</f>
        <v>48497.807000000001</v>
      </c>
      <c r="E5" s="47">
        <f>'Roll-up'!I4/1000</f>
        <v>24072.473999999998</v>
      </c>
      <c r="F5" s="48">
        <f>D5-E5</f>
        <v>24425.333000000002</v>
      </c>
    </row>
    <row r="6" spans="1:11" ht="30" customHeight="1" x14ac:dyDescent="0.25">
      <c r="B6" s="46" t="s">
        <v>108</v>
      </c>
      <c r="C6" s="56">
        <f>'Roll-up'!C5</f>
        <v>4.1721052428722061</v>
      </c>
      <c r="D6" s="56">
        <f>'Roll-up'!F5</f>
        <v>4.273438661187491</v>
      </c>
      <c r="E6" s="56">
        <f>'Roll-up'!I5</f>
        <v>2.2347144862229453</v>
      </c>
      <c r="F6" s="48"/>
    </row>
    <row r="7" spans="1:11" ht="30" customHeight="1" x14ac:dyDescent="0.25">
      <c r="B7" s="46" t="s">
        <v>109</v>
      </c>
      <c r="C7" s="57">
        <f>'Roll-up'!C6/1000</f>
        <v>113.12</v>
      </c>
      <c r="D7" s="57">
        <f>'Roll-up'!F6/1000</f>
        <v>211.38</v>
      </c>
      <c r="E7" s="57">
        <f>'Roll-up'!I6/1000</f>
        <v>40.805999999999997</v>
      </c>
      <c r="F7" s="48">
        <f t="shared" ref="F7:F20" si="0">D7-E7</f>
        <v>170.57400000000001</v>
      </c>
    </row>
    <row r="8" spans="1:11" ht="30" customHeight="1" x14ac:dyDescent="0.25">
      <c r="B8" s="46" t="s">
        <v>19</v>
      </c>
      <c r="C8" s="57">
        <f>'Roll-up'!C7/1000</f>
        <v>736.29601067948795</v>
      </c>
      <c r="D8" s="57">
        <f>'Roll-up'!F7/1000</f>
        <v>1283.5109549447045</v>
      </c>
      <c r="E8" s="57">
        <f>'Roll-up'!I7/1000</f>
        <v>406.05319759573007</v>
      </c>
      <c r="F8" s="48">
        <f t="shared" si="0"/>
        <v>877.45775734897438</v>
      </c>
    </row>
    <row r="9" spans="1:11" ht="30" customHeight="1" x14ac:dyDescent="0.25">
      <c r="B9" s="46" t="s">
        <v>110</v>
      </c>
      <c r="C9" s="57">
        <f>'Roll-up'!C8/1000</f>
        <v>896.55700000000002</v>
      </c>
      <c r="D9" s="57">
        <f>'Roll-up'!F8/1000</f>
        <v>1613.3150000000001</v>
      </c>
      <c r="E9" s="57">
        <f>'Roll-up'!I8/1000</f>
        <v>194.642</v>
      </c>
      <c r="F9" s="48">
        <f t="shared" si="0"/>
        <v>1418.673</v>
      </c>
    </row>
    <row r="10" spans="1:11" ht="30" customHeight="1" x14ac:dyDescent="0.25">
      <c r="B10" s="46" t="s">
        <v>111</v>
      </c>
      <c r="C10" s="47">
        <f>'Roll-up'!C9/1000</f>
        <v>1968.5170000000001</v>
      </c>
      <c r="D10" s="47">
        <f>'Roll-up'!F9/1000</f>
        <v>3734.277</v>
      </c>
      <c r="E10" s="47">
        <f>'Roll-up'!I9/1000</f>
        <v>710.40700000000004</v>
      </c>
      <c r="F10" s="48">
        <f t="shared" si="0"/>
        <v>3023.87</v>
      </c>
    </row>
    <row r="11" spans="1:11" ht="30" customHeight="1" x14ac:dyDescent="0.25">
      <c r="B11" s="46" t="s">
        <v>112</v>
      </c>
      <c r="C11" s="57">
        <f>'Roll-up'!C11</f>
        <v>104.28590532860642</v>
      </c>
      <c r="D11" s="57">
        <f>'Roll-up'!F11</f>
        <v>110.26461464535912</v>
      </c>
      <c r="E11" s="57">
        <f>'Roll-up'!I11</f>
        <v>37.596841936562072</v>
      </c>
      <c r="F11" s="48">
        <f t="shared" si="0"/>
        <v>72.667772708797045</v>
      </c>
      <c r="I11" s="24"/>
    </row>
    <row r="12" spans="1:11" ht="30" customHeight="1" x14ac:dyDescent="0.25">
      <c r="B12" s="46" t="s">
        <v>118</v>
      </c>
      <c r="C12" s="57">
        <f>'Roll-up'!C12</f>
        <v>411.74579123512893</v>
      </c>
      <c r="D12" s="57">
        <f>'Roll-up'!F12</f>
        <v>435.85475937087216</v>
      </c>
      <c r="E12" s="57">
        <f>'Roll-up'!I12</f>
        <v>169.51311277768957</v>
      </c>
      <c r="F12" s="48">
        <f t="shared" si="0"/>
        <v>266.34164659318259</v>
      </c>
      <c r="I12" s="65"/>
      <c r="J12" s="65"/>
      <c r="K12" s="65"/>
    </row>
    <row r="13" spans="1:11" ht="30" customHeight="1" x14ac:dyDescent="0.25">
      <c r="B13" s="50" t="s">
        <v>113</v>
      </c>
      <c r="C13" s="51"/>
      <c r="D13" s="51"/>
      <c r="E13" s="51"/>
      <c r="F13" s="51"/>
      <c r="I13" s="3"/>
      <c r="J13" s="62"/>
      <c r="K13" s="3"/>
    </row>
    <row r="14" spans="1:11" ht="30" customHeight="1" x14ac:dyDescent="0.25">
      <c r="B14" s="46" t="s">
        <v>114</v>
      </c>
      <c r="C14" s="47">
        <f>'Roll-up'!C13/1000</f>
        <v>2009.703</v>
      </c>
      <c r="D14" s="47">
        <f>'Roll-up'!F13/1000</f>
        <v>2064.2553572294769</v>
      </c>
      <c r="E14" s="47">
        <f>'Roll-up'!I13/1000</f>
        <v>1006.5751283710948</v>
      </c>
      <c r="F14" s="48">
        <f t="shared" si="0"/>
        <v>1057.6802288583822</v>
      </c>
      <c r="I14" s="63"/>
      <c r="J14" s="64"/>
      <c r="K14" s="72"/>
    </row>
    <row r="15" spans="1:11" ht="30" customHeight="1" x14ac:dyDescent="0.25">
      <c r="B15" s="46" t="s">
        <v>121</v>
      </c>
      <c r="C15" s="57">
        <f>'Roll-up'!C14/1000</f>
        <v>430.23899999999998</v>
      </c>
      <c r="D15" s="57">
        <f>'Roll-up'!F14/1000</f>
        <v>448.71817042950039</v>
      </c>
      <c r="E15" s="57">
        <f>'Roll-up'!I14/1000</f>
        <v>60.394507702265706</v>
      </c>
      <c r="F15" s="48">
        <f t="shared" si="0"/>
        <v>388.32366272723471</v>
      </c>
      <c r="I15" s="63"/>
      <c r="J15" s="64"/>
      <c r="K15" s="72"/>
    </row>
    <row r="16" spans="1:11" ht="30" customHeight="1" x14ac:dyDescent="0.25">
      <c r="B16" s="50" t="s">
        <v>33</v>
      </c>
      <c r="C16" s="51"/>
      <c r="D16" s="51"/>
      <c r="E16" s="51"/>
      <c r="F16" s="51"/>
      <c r="I16" s="3"/>
      <c r="J16" s="3"/>
      <c r="K16" s="73"/>
    </row>
    <row r="17" spans="2:12" ht="30" customHeight="1" x14ac:dyDescent="0.25">
      <c r="B17" s="46" t="s">
        <v>34</v>
      </c>
      <c r="C17" s="57">
        <f>'Roll-up'!C15/1000</f>
        <v>858.16099999999994</v>
      </c>
      <c r="D17" s="57">
        <f>'Roll-up'!F15/1000</f>
        <v>1620.2439999999999</v>
      </c>
      <c r="E17" s="57">
        <f>'Roll-up'!I15/1000</f>
        <v>195.47940000000006</v>
      </c>
      <c r="F17" s="48">
        <f t="shared" si="0"/>
        <v>1424.7646</v>
      </c>
      <c r="I17" s="63"/>
      <c r="J17" s="64"/>
      <c r="K17" s="72"/>
    </row>
    <row r="18" spans="2:12" ht="30" customHeight="1" x14ac:dyDescent="0.25">
      <c r="B18" s="46" t="s">
        <v>115</v>
      </c>
      <c r="C18" s="57">
        <f>'Roll-up'!C16/1000</f>
        <v>597.524</v>
      </c>
      <c r="D18" s="57">
        <f>'Roll-up'!F16/1000</f>
        <v>1062.3425833548849</v>
      </c>
      <c r="E18" s="57">
        <f>'Roll-up'!I16/1000</f>
        <v>114.63808589767515</v>
      </c>
      <c r="F18" s="48">
        <f t="shared" si="0"/>
        <v>947.70449745720975</v>
      </c>
      <c r="I18" s="63"/>
      <c r="J18" s="64"/>
      <c r="K18" s="72"/>
    </row>
    <row r="19" spans="2:12" ht="30" customHeight="1" x14ac:dyDescent="0.25">
      <c r="B19" s="49" t="s">
        <v>116</v>
      </c>
      <c r="C19" s="58">
        <f>'Roll-up'!C17/1000</f>
        <v>891.93819672131144</v>
      </c>
      <c r="D19" s="58">
        <f>'Roll-up'!F17/1000</f>
        <v>1387.1078154537013</v>
      </c>
      <c r="E19" s="58">
        <f>'Roll-up'!I17/1000</f>
        <v>159.97967849706166</v>
      </c>
      <c r="F19" s="48">
        <f t="shared" si="0"/>
        <v>1227.1281369566395</v>
      </c>
      <c r="I19" s="63"/>
      <c r="J19" s="64"/>
      <c r="K19" s="72"/>
    </row>
    <row r="20" spans="2:12" ht="30" customHeight="1" x14ac:dyDescent="0.25">
      <c r="B20" s="50" t="s">
        <v>117</v>
      </c>
      <c r="C20" s="55">
        <f>C19+C10+C9+C8+C7</f>
        <v>4606.4282074007997</v>
      </c>
      <c r="D20" s="55">
        <f t="shared" ref="D20:E20" si="1">D19+D10+D9+D8+D7</f>
        <v>8229.5907703984049</v>
      </c>
      <c r="E20" s="55">
        <f t="shared" si="1"/>
        <v>1511.8878760927919</v>
      </c>
      <c r="F20" s="60">
        <f t="shared" si="0"/>
        <v>6717.702894305613</v>
      </c>
    </row>
    <row r="27" spans="2:12" x14ac:dyDescent="0.25">
      <c r="L27" s="61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5" sqref="E5"/>
    </sheetView>
  </sheetViews>
  <sheetFormatPr defaultRowHeight="15" x14ac:dyDescent="0.25"/>
  <cols>
    <col min="1" max="1" width="5.28515625" style="98" bestFit="1" customWidth="1"/>
    <col min="2" max="2" width="17.140625" style="98" customWidth="1"/>
    <col min="3" max="3" width="15.42578125" style="98" customWidth="1"/>
    <col min="4" max="7" width="17.140625" style="98" customWidth="1"/>
    <col min="8" max="8" width="6.140625" style="98" customWidth="1"/>
    <col min="9" max="9" width="9.140625" style="98"/>
    <col min="10" max="10" width="11.7109375" style="98" customWidth="1"/>
    <col min="11" max="11" width="2.7109375" style="98" customWidth="1"/>
    <col min="12" max="12" width="15.7109375" style="98" customWidth="1"/>
    <col min="13" max="14" width="16.85546875" style="98" bestFit="1" customWidth="1"/>
    <col min="15" max="15" width="7.85546875" style="98" bestFit="1" customWidth="1"/>
    <col min="16" max="16384" width="9.140625" style="98"/>
  </cols>
  <sheetData>
    <row r="1" spans="1:15" ht="27" thickBot="1" x14ac:dyDescent="0.45">
      <c r="A1" s="97" t="s">
        <v>161</v>
      </c>
    </row>
    <row r="2" spans="1:15" x14ac:dyDescent="0.25">
      <c r="C2" s="99" t="s">
        <v>140</v>
      </c>
      <c r="D2" s="99" t="s">
        <v>141</v>
      </c>
      <c r="E2" s="99" t="s">
        <v>142</v>
      </c>
      <c r="F2" s="99" t="s">
        <v>143</v>
      </c>
      <c r="G2" s="99" t="s">
        <v>144</v>
      </c>
      <c r="I2" s="99" t="s">
        <v>145</v>
      </c>
      <c r="J2" s="99" t="s">
        <v>146</v>
      </c>
      <c r="L2" s="100" t="s">
        <v>162</v>
      </c>
      <c r="M2" s="101" t="s">
        <v>163</v>
      </c>
      <c r="N2" s="101" t="s">
        <v>164</v>
      </c>
      <c r="O2" s="102" t="s">
        <v>165</v>
      </c>
    </row>
    <row r="3" spans="1:15" ht="51" x14ac:dyDescent="0.25">
      <c r="B3" s="103"/>
      <c r="C3" s="104" t="s">
        <v>119</v>
      </c>
      <c r="D3" s="105" t="s">
        <v>120</v>
      </c>
      <c r="E3" s="105" t="s">
        <v>106</v>
      </c>
      <c r="F3" s="105" t="s">
        <v>123</v>
      </c>
      <c r="G3" s="105" t="s">
        <v>166</v>
      </c>
      <c r="I3" s="106" t="s">
        <v>147</v>
      </c>
      <c r="J3" s="105" t="s">
        <v>148</v>
      </c>
      <c r="K3" s="107"/>
      <c r="L3" s="108" t="s">
        <v>167</v>
      </c>
      <c r="M3" s="109">
        <v>2190968875</v>
      </c>
      <c r="N3" s="109">
        <v>3087848174.0571432</v>
      </c>
      <c r="O3" s="110">
        <v>0.70954553187155966</v>
      </c>
    </row>
    <row r="4" spans="1:15" x14ac:dyDescent="0.25">
      <c r="B4" s="111" t="s">
        <v>13</v>
      </c>
      <c r="C4" s="112"/>
      <c r="D4" s="112"/>
      <c r="E4" s="112"/>
      <c r="F4" s="112"/>
      <c r="G4" s="112"/>
      <c r="L4" s="113"/>
      <c r="N4" s="109">
        <v>60168000</v>
      </c>
      <c r="O4" s="114"/>
    </row>
    <row r="5" spans="1:15" x14ac:dyDescent="0.25">
      <c r="B5" s="115" t="s">
        <v>14</v>
      </c>
      <c r="C5" s="116">
        <v>60168</v>
      </c>
      <c r="D5" s="116">
        <v>75360.472789549764</v>
      </c>
      <c r="E5" s="116">
        <v>52814.728674917911</v>
      </c>
      <c r="F5" s="116">
        <v>52814.728674917911</v>
      </c>
      <c r="G5" s="116">
        <v>22545.744114631852</v>
      </c>
      <c r="L5" s="113"/>
      <c r="N5" s="109">
        <v>4286970</v>
      </c>
      <c r="O5" s="114"/>
    </row>
    <row r="6" spans="1:15" x14ac:dyDescent="0.25">
      <c r="B6" s="115" t="s">
        <v>168</v>
      </c>
      <c r="C6" s="117">
        <v>2.9</v>
      </c>
      <c r="D6" s="117">
        <v>2.9</v>
      </c>
      <c r="E6" s="117">
        <v>2.1</v>
      </c>
      <c r="F6" s="117">
        <v>2.1</v>
      </c>
      <c r="G6" s="116"/>
      <c r="L6" s="113" t="s">
        <v>169</v>
      </c>
      <c r="M6" s="109">
        <v>1762643109.6399999</v>
      </c>
      <c r="N6" s="109">
        <v>2507000000</v>
      </c>
      <c r="O6" s="114"/>
    </row>
    <row r="7" spans="1:15" ht="30" customHeight="1" x14ac:dyDescent="0.25">
      <c r="B7" s="115" t="s">
        <v>109</v>
      </c>
      <c r="C7" s="118">
        <v>156.43679999999998</v>
      </c>
      <c r="D7" s="116">
        <v>220.34674343044</v>
      </c>
      <c r="E7" s="116">
        <v>55.697767107609984</v>
      </c>
      <c r="F7" s="116">
        <v>33.659711714729667</v>
      </c>
      <c r="G7" s="116">
        <v>186.68703171571033</v>
      </c>
      <c r="I7" s="119"/>
      <c r="J7" s="119"/>
      <c r="K7" s="119"/>
      <c r="L7" s="113"/>
      <c r="M7" s="120"/>
      <c r="N7" s="120"/>
      <c r="O7" s="114"/>
    </row>
    <row r="8" spans="1:15" ht="15.75" thickBot="1" x14ac:dyDescent="0.3">
      <c r="B8" s="115" t="s">
        <v>19</v>
      </c>
      <c r="C8" s="118">
        <v>1331.2097225268469</v>
      </c>
      <c r="D8" s="116">
        <v>1791.365694691149</v>
      </c>
      <c r="E8" s="116">
        <v>723.41781428804438</v>
      </c>
      <c r="F8" s="116">
        <v>439.88491195758706</v>
      </c>
      <c r="G8" s="116">
        <v>1351.4807827335619</v>
      </c>
      <c r="I8" s="119">
        <v>-2.5090550423260471E-2</v>
      </c>
      <c r="J8" s="119">
        <v>-4.5090550423260475E-2</v>
      </c>
      <c r="K8" s="119"/>
      <c r="L8" s="121"/>
      <c r="M8" s="122"/>
      <c r="N8" s="122"/>
      <c r="O8" s="123"/>
    </row>
    <row r="9" spans="1:15" ht="30" x14ac:dyDescent="0.25">
      <c r="B9" s="124" t="s">
        <v>110</v>
      </c>
      <c r="C9" s="118">
        <v>1749.9870262242741</v>
      </c>
      <c r="D9" s="116">
        <v>2257.524370257272</v>
      </c>
      <c r="E9" s="116">
        <v>371.38620728836122</v>
      </c>
      <c r="F9" s="116">
        <v>222.99147667134852</v>
      </c>
      <c r="G9" s="116">
        <v>2034.5328935859236</v>
      </c>
      <c r="I9" s="119"/>
      <c r="J9" s="119"/>
      <c r="K9" s="119"/>
    </row>
    <row r="10" spans="1:15" ht="30" x14ac:dyDescent="0.25">
      <c r="B10" s="124" t="s">
        <v>111</v>
      </c>
      <c r="C10" s="118">
        <v>2040.5969737757257</v>
      </c>
      <c r="D10" s="116">
        <v>2864.4189584523256</v>
      </c>
      <c r="E10" s="116">
        <v>625.27368004052244</v>
      </c>
      <c r="F10" s="116">
        <v>375.4331703753985</v>
      </c>
      <c r="G10" s="116">
        <v>2488.9857880769268</v>
      </c>
      <c r="I10" s="119"/>
      <c r="J10" s="119"/>
      <c r="K10" s="119"/>
    </row>
    <row r="11" spans="1:15" ht="30" x14ac:dyDescent="0.25">
      <c r="B11" s="115" t="s">
        <v>170</v>
      </c>
      <c r="C11" s="118">
        <v>3790.5839999999998</v>
      </c>
      <c r="D11" s="118">
        <v>5121.9433287095981</v>
      </c>
      <c r="E11" s="118">
        <v>996.65988732888366</v>
      </c>
      <c r="F11" s="116">
        <v>598.42464704674705</v>
      </c>
      <c r="G11" s="116">
        <v>4523.5186816628511</v>
      </c>
      <c r="I11" s="119"/>
      <c r="J11" s="119"/>
      <c r="K11" s="119"/>
    </row>
    <row r="12" spans="1:15" ht="30" x14ac:dyDescent="0.25">
      <c r="B12" s="115" t="s">
        <v>112</v>
      </c>
      <c r="C12" s="118">
        <v>63</v>
      </c>
      <c r="D12" s="116">
        <v>67.96591288662745</v>
      </c>
      <c r="E12" s="116">
        <v>18.87087015941075</v>
      </c>
      <c r="F12" s="116">
        <v>11.330639426932114</v>
      </c>
      <c r="G12" s="116">
        <v>56.635273459695334</v>
      </c>
      <c r="I12" s="119">
        <v>-4.8989145074110896E-2</v>
      </c>
      <c r="J12" s="119">
        <v>-6.89891450741109E-2</v>
      </c>
      <c r="L12" s="125"/>
    </row>
    <row r="13" spans="1:15" x14ac:dyDescent="0.25">
      <c r="B13" s="115" t="s">
        <v>118</v>
      </c>
      <c r="C13" s="118">
        <v>260</v>
      </c>
      <c r="D13" s="116">
        <v>292.39034108208972</v>
      </c>
      <c r="E13" s="116">
        <v>105.45877732410135</v>
      </c>
      <c r="F13" s="116">
        <v>63.731675915462766</v>
      </c>
      <c r="G13" s="116">
        <v>228.65866516662695</v>
      </c>
      <c r="I13" s="119">
        <v>-3.6900351561673594E-2</v>
      </c>
      <c r="J13" s="119">
        <v>-5.6900351561673598E-2</v>
      </c>
      <c r="L13" s="126"/>
      <c r="M13" s="126"/>
      <c r="N13" s="126"/>
    </row>
    <row r="14" spans="1:15" ht="30" customHeight="1" x14ac:dyDescent="0.25">
      <c r="B14" s="111" t="s">
        <v>113</v>
      </c>
      <c r="C14" s="112"/>
      <c r="D14" s="112"/>
      <c r="E14" s="112"/>
      <c r="F14" s="112"/>
      <c r="G14" s="112"/>
      <c r="L14" s="99"/>
      <c r="M14" s="127"/>
      <c r="N14" s="99"/>
    </row>
    <row r="15" spans="1:15" x14ac:dyDescent="0.25">
      <c r="B15" s="115" t="s">
        <v>114</v>
      </c>
      <c r="C15" s="116">
        <v>4286.97</v>
      </c>
      <c r="D15" s="116">
        <v>3773.7367268264529</v>
      </c>
      <c r="E15" s="116">
        <v>1842.136358900377</v>
      </c>
      <c r="F15" s="116">
        <v>1114.6158384425958</v>
      </c>
      <c r="G15" s="116">
        <v>2659.1208883838572</v>
      </c>
      <c r="I15" s="119">
        <v>-3.4581821701898718E-2</v>
      </c>
      <c r="J15" s="119">
        <v>-5.4581821701898722E-2</v>
      </c>
      <c r="K15" s="119"/>
      <c r="L15" s="128"/>
      <c r="M15" s="129"/>
      <c r="N15" s="130"/>
    </row>
    <row r="16" spans="1:15" x14ac:dyDescent="0.25">
      <c r="B16" s="115" t="s">
        <v>121</v>
      </c>
      <c r="C16" s="116">
        <v>705.43297068089805</v>
      </c>
      <c r="D16" s="116">
        <v>630.89963485016131</v>
      </c>
      <c r="E16" s="116">
        <v>110.52818153402262</v>
      </c>
      <c r="F16" s="116">
        <v>65.434317905817011</v>
      </c>
      <c r="G16" s="116">
        <v>565.46531694434429</v>
      </c>
      <c r="I16" s="119">
        <v>-7.4323895493445646E-2</v>
      </c>
      <c r="J16" s="119">
        <v>-9.432389549344565E-2</v>
      </c>
      <c r="K16" s="119"/>
      <c r="L16" s="128"/>
      <c r="M16" s="129"/>
      <c r="N16" s="130"/>
    </row>
    <row r="17" spans="2:14" x14ac:dyDescent="0.25">
      <c r="B17" s="111" t="s">
        <v>33</v>
      </c>
      <c r="C17" s="112"/>
      <c r="D17" s="112"/>
      <c r="E17" s="112"/>
      <c r="F17" s="112"/>
      <c r="G17" s="112"/>
      <c r="L17" s="128"/>
      <c r="M17" s="99"/>
      <c r="N17" s="99"/>
    </row>
    <row r="18" spans="2:14" x14ac:dyDescent="0.25">
      <c r="B18" s="115" t="s">
        <v>34</v>
      </c>
      <c r="C18" s="118">
        <v>722.80068996733075</v>
      </c>
      <c r="D18" s="116">
        <v>1141.8928928533726</v>
      </c>
      <c r="E18" s="116">
        <v>158.90430555259951</v>
      </c>
      <c r="F18" s="116">
        <v>94.774893274167269</v>
      </c>
      <c r="G18" s="116">
        <v>1047.1179995792054</v>
      </c>
      <c r="I18" s="119">
        <v>-6.1167289447717321E-2</v>
      </c>
      <c r="J18" s="119">
        <v>-8.1167289447717325E-2</v>
      </c>
      <c r="K18" s="119"/>
      <c r="L18" s="128"/>
      <c r="M18" s="129"/>
      <c r="N18" s="130"/>
    </row>
    <row r="19" spans="2:14" ht="30" x14ac:dyDescent="0.25">
      <c r="B19" s="115" t="s">
        <v>115</v>
      </c>
      <c r="C19" s="118">
        <v>568.13267351103718</v>
      </c>
      <c r="D19" s="116">
        <v>854.80349428765248</v>
      </c>
      <c r="E19" s="116">
        <v>78.461169663566878</v>
      </c>
      <c r="F19" s="116">
        <v>46.320544686607008</v>
      </c>
      <c r="G19" s="116">
        <v>808.48294960104545</v>
      </c>
      <c r="I19" s="119">
        <v>-7.9179013399210407E-2</v>
      </c>
      <c r="J19" s="119">
        <v>-9.9179013399210411E-2</v>
      </c>
      <c r="K19" s="119"/>
      <c r="L19" s="128"/>
      <c r="M19" s="129"/>
      <c r="N19" s="130"/>
    </row>
    <row r="20" spans="2:14" ht="30" x14ac:dyDescent="0.25">
      <c r="B20" s="131" t="s">
        <v>116</v>
      </c>
      <c r="C20" s="118">
        <v>1163.8181947560784</v>
      </c>
      <c r="D20" s="116">
        <v>1361.6631349307797</v>
      </c>
      <c r="E20" s="116">
        <v>172.39787923857457</v>
      </c>
      <c r="F20" s="116">
        <v>101.93554702195419</v>
      </c>
      <c r="G20" s="116">
        <v>1259.7275879088256</v>
      </c>
      <c r="I20" s="119">
        <v>-7.64857189255429E-2</v>
      </c>
      <c r="J20" s="119">
        <v>-9.6485718925542904E-2</v>
      </c>
      <c r="K20" s="119"/>
      <c r="L20" s="128"/>
      <c r="M20" s="129"/>
      <c r="N20" s="130"/>
    </row>
    <row r="21" spans="2:14" x14ac:dyDescent="0.25">
      <c r="B21" s="111" t="s">
        <v>117</v>
      </c>
      <c r="C21" s="132">
        <v>6442.0487172829253</v>
      </c>
      <c r="D21" s="132">
        <v>8495.3189017619661</v>
      </c>
      <c r="E21" s="132">
        <v>1948.1733479631125</v>
      </c>
      <c r="F21" s="132">
        <v>1173.904817741018</v>
      </c>
      <c r="G21" s="132">
        <v>7321.4140840209484</v>
      </c>
      <c r="L21" s="133">
        <v>6547.1455537988531</v>
      </c>
      <c r="M21" s="134">
        <v>54532309.960421383</v>
      </c>
    </row>
    <row r="23" spans="2:14" x14ac:dyDescent="0.25">
      <c r="E23" s="133"/>
      <c r="F23" s="133"/>
    </row>
  </sheetData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I20" sqref="I20"/>
    </sheetView>
  </sheetViews>
  <sheetFormatPr defaultRowHeight="15" x14ac:dyDescent="0.25"/>
  <cols>
    <col min="1" max="1" width="16" style="98" customWidth="1"/>
    <col min="2" max="2" width="29.85546875" style="98" customWidth="1"/>
    <col min="3" max="7" width="17.140625" style="98" customWidth="1"/>
    <col min="8" max="8" width="13.5703125" style="98" customWidth="1"/>
    <col min="9" max="9" width="14.28515625" style="98" customWidth="1"/>
    <col min="10" max="10" width="18" style="98" customWidth="1"/>
    <col min="11" max="16384" width="9.140625" style="98"/>
  </cols>
  <sheetData>
    <row r="1" spans="1:12" ht="26.25" x14ac:dyDescent="0.4">
      <c r="A1" s="97" t="s">
        <v>171</v>
      </c>
    </row>
    <row r="2" spans="1:12" ht="26.25" x14ac:dyDescent="0.4">
      <c r="A2" s="97"/>
    </row>
    <row r="3" spans="1:12" ht="25.5" x14ac:dyDescent="0.25">
      <c r="B3" s="135" t="s">
        <v>124</v>
      </c>
      <c r="C3" s="104" t="s">
        <v>125</v>
      </c>
      <c r="D3" s="104" t="s">
        <v>126</v>
      </c>
      <c r="E3" s="104" t="s">
        <v>127</v>
      </c>
      <c r="F3" s="104" t="s">
        <v>128</v>
      </c>
      <c r="G3" s="104" t="s">
        <v>129</v>
      </c>
    </row>
    <row r="4" spans="1:12" ht="45" x14ac:dyDescent="0.25">
      <c r="B4" s="112" t="s">
        <v>130</v>
      </c>
      <c r="C4" s="112"/>
      <c r="D4" s="112"/>
      <c r="E4" s="112"/>
      <c r="F4" s="112"/>
      <c r="G4" s="112"/>
      <c r="H4" s="136"/>
    </row>
    <row r="5" spans="1:12" ht="27" customHeight="1" x14ac:dyDescent="0.25">
      <c r="A5" s="99">
        <v>1</v>
      </c>
      <c r="B5" s="137" t="s">
        <v>16</v>
      </c>
      <c r="C5" s="116">
        <v>246.99347758883189</v>
      </c>
      <c r="D5" s="116">
        <v>528.33993273927217</v>
      </c>
      <c r="E5" s="116">
        <v>866.15871338770432</v>
      </c>
      <c r="F5" s="116">
        <v>3650.3816735495225</v>
      </c>
      <c r="G5" s="116">
        <v>7296.695181143883</v>
      </c>
    </row>
    <row r="6" spans="1:12" ht="28.5" customHeight="1" x14ac:dyDescent="0.25">
      <c r="A6" s="99">
        <v>2</v>
      </c>
      <c r="B6" s="137" t="s">
        <v>18</v>
      </c>
      <c r="C6" s="116">
        <v>1533.699338913638</v>
      </c>
      <c r="D6" s="116">
        <v>4858.5925718827648</v>
      </c>
      <c r="E6" s="116">
        <v>8284.7933080747589</v>
      </c>
      <c r="F6" s="116">
        <v>31609.06880458297</v>
      </c>
      <c r="G6" s="116">
        <v>67553.462961703</v>
      </c>
    </row>
    <row r="7" spans="1:12" ht="30" customHeight="1" x14ac:dyDescent="0.25">
      <c r="A7" s="99">
        <v>3</v>
      </c>
      <c r="B7" s="137" t="s">
        <v>20</v>
      </c>
      <c r="C7" s="116">
        <v>850.77902606190685</v>
      </c>
      <c r="D7" s="116">
        <v>3764.1964921019608</v>
      </c>
      <c r="E7" s="116">
        <v>4924.6605508425992</v>
      </c>
      <c r="F7" s="116">
        <v>27548.096519162082</v>
      </c>
      <c r="G7" s="116">
        <v>43912.680527310746</v>
      </c>
    </row>
    <row r="8" spans="1:12" ht="30" customHeight="1" x14ac:dyDescent="0.25">
      <c r="A8" s="99">
        <v>4</v>
      </c>
      <c r="B8" s="137" t="s">
        <v>22</v>
      </c>
      <c r="C8" s="116">
        <v>931.66459762205864</v>
      </c>
      <c r="D8" s="116">
        <v>5338.0277921817669</v>
      </c>
      <c r="E8" s="116">
        <v>6250.2494537461416</v>
      </c>
      <c r="F8" s="116">
        <v>33029.817948279364</v>
      </c>
      <c r="G8" s="116">
        <v>59238.696311488675</v>
      </c>
    </row>
    <row r="9" spans="1:12" ht="24.75" customHeight="1" x14ac:dyDescent="0.25">
      <c r="A9" s="99">
        <v>5</v>
      </c>
      <c r="B9" s="137" t="s">
        <v>54</v>
      </c>
      <c r="C9" s="116">
        <v>4186.7132802242586</v>
      </c>
      <c r="D9" s="116">
        <v>6037.2442952966594</v>
      </c>
      <c r="E9" s="116">
        <v>8718.1928539915589</v>
      </c>
      <c r="F9" s="116">
        <v>51306.196736685728</v>
      </c>
      <c r="G9" s="116">
        <v>74209.031662265654</v>
      </c>
    </row>
    <row r="10" spans="1:12" ht="23.25" customHeight="1" x14ac:dyDescent="0.25">
      <c r="A10" s="99">
        <v>6</v>
      </c>
      <c r="B10" s="137" t="s">
        <v>113</v>
      </c>
      <c r="C10" s="116">
        <v>2287.4708462703725</v>
      </c>
      <c r="D10" s="116">
        <v>1496.9420341698155</v>
      </c>
      <c r="E10" s="116">
        <v>1673.0403658094492</v>
      </c>
      <c r="F10" s="116">
        <v>16893.326924490746</v>
      </c>
      <c r="G10" s="116">
        <v>15427.281272203034</v>
      </c>
    </row>
    <row r="11" spans="1:12" ht="27" customHeight="1" x14ac:dyDescent="0.25">
      <c r="A11" s="99">
        <v>7</v>
      </c>
      <c r="B11" s="137" t="s">
        <v>33</v>
      </c>
      <c r="C11" s="116">
        <v>1049.2552844719062</v>
      </c>
      <c r="D11" s="116">
        <v>3845.7882653410361</v>
      </c>
      <c r="E11" s="116">
        <v>7359.6448892006183</v>
      </c>
      <c r="F11" s="116">
        <v>23610.08270934987</v>
      </c>
      <c r="G11" s="116">
        <v>56292.629150568719</v>
      </c>
    </row>
    <row r="12" spans="1:12" ht="27" customHeight="1" x14ac:dyDescent="0.25">
      <c r="A12" s="99" t="s">
        <v>156</v>
      </c>
      <c r="B12" s="138" t="s">
        <v>149</v>
      </c>
      <c r="C12" s="116">
        <v>11086.575851152973</v>
      </c>
      <c r="D12" s="116">
        <v>25869.131383713277</v>
      </c>
      <c r="E12" s="116">
        <v>38076.740135052831</v>
      </c>
      <c r="F12" s="116">
        <v>187646.97131610027</v>
      </c>
      <c r="G12" s="116">
        <v>323930.4770666837</v>
      </c>
      <c r="H12" s="133"/>
      <c r="I12" s="133"/>
      <c r="J12" s="133"/>
      <c r="K12" s="133"/>
      <c r="L12" s="133"/>
    </row>
    <row r="13" spans="1:12" ht="28.5" customHeight="1" x14ac:dyDescent="0.25">
      <c r="A13" s="99"/>
      <c r="B13" s="112" t="s">
        <v>151</v>
      </c>
      <c r="C13" s="112"/>
      <c r="D13" s="112"/>
      <c r="E13" s="112"/>
      <c r="F13" s="112"/>
      <c r="G13" s="112"/>
      <c r="J13" s="139"/>
    </row>
    <row r="14" spans="1:12" ht="30" customHeight="1" x14ac:dyDescent="0.25">
      <c r="A14" s="99">
        <v>9</v>
      </c>
      <c r="B14" s="115" t="s">
        <v>150</v>
      </c>
      <c r="C14" s="116">
        <f>'LMIC Extrapolated Rollup'!O15/1000000</f>
        <v>18656.076567916447</v>
      </c>
      <c r="D14" s="116">
        <f>'LMIC Extrapolated Rollup'!P15/1000000</f>
        <v>14412.675885865769</v>
      </c>
      <c r="E14" s="116">
        <f>'LMIC Extrapolated Rollup'!Q15/1000000</f>
        <v>16106.427555889295</v>
      </c>
      <c r="F14" s="116">
        <f>'LMIC Extrapolated Rollup'!R15/1000000</f>
        <v>149495.1298804972</v>
      </c>
      <c r="G14" s="116">
        <f>'LMIC Extrapolated Rollup'!S15/1000000</f>
        <v>153516.98432834641</v>
      </c>
      <c r="I14" s="139"/>
    </row>
    <row r="15" spans="1:12" ht="37.5" customHeight="1" x14ac:dyDescent="0.25">
      <c r="A15" s="99"/>
      <c r="B15" s="112" t="s">
        <v>131</v>
      </c>
      <c r="C15" s="140"/>
      <c r="D15" s="140"/>
      <c r="E15" s="140"/>
      <c r="F15" s="132"/>
      <c r="G15" s="132"/>
    </row>
    <row r="16" spans="1:12" ht="24" customHeight="1" x14ac:dyDescent="0.25">
      <c r="A16" s="99">
        <v>10</v>
      </c>
      <c r="B16" s="115" t="s">
        <v>132</v>
      </c>
      <c r="C16" s="80">
        <v>3517.3801443985762</v>
      </c>
      <c r="D16" s="80">
        <v>4763.745582410319</v>
      </c>
      <c r="E16" s="80">
        <v>6407.7270416725387</v>
      </c>
      <c r="F16" s="80">
        <v>39870.584367566989</v>
      </c>
      <c r="G16" s="80">
        <v>56463.162633997803</v>
      </c>
    </row>
    <row r="17" spans="1:10" ht="24" customHeight="1" x14ac:dyDescent="0.25">
      <c r="A17" s="99" t="s">
        <v>155</v>
      </c>
      <c r="B17" s="111" t="s">
        <v>133</v>
      </c>
      <c r="C17" s="141">
        <f>C16+C14+C12</f>
        <v>33260.032563467998</v>
      </c>
      <c r="D17" s="141">
        <f t="shared" ref="D17:E17" si="0">D16+D14+D12</f>
        <v>45045.552851989363</v>
      </c>
      <c r="E17" s="141">
        <f t="shared" si="0"/>
        <v>60590.894732614666</v>
      </c>
      <c r="F17" s="141">
        <f>F16+F14+F12</f>
        <v>377012.68556416448</v>
      </c>
      <c r="G17" s="141">
        <f t="shared" ref="G17" si="1">G16+G14+G12</f>
        <v>533910.62402902788</v>
      </c>
      <c r="I17" s="82"/>
      <c r="J17" s="142"/>
    </row>
    <row r="18" spans="1:10" ht="24" customHeight="1" x14ac:dyDescent="0.25">
      <c r="A18" s="99"/>
      <c r="B18" s="115"/>
      <c r="C18" s="118"/>
      <c r="D18" s="116"/>
      <c r="E18" s="116"/>
      <c r="F18" s="116"/>
      <c r="G18" s="116"/>
    </row>
    <row r="19" spans="1:10" ht="27" customHeight="1" x14ac:dyDescent="0.25">
      <c r="A19" s="99"/>
      <c r="B19" s="111" t="s">
        <v>45</v>
      </c>
      <c r="C19" s="112"/>
      <c r="D19" s="112"/>
      <c r="E19" s="112"/>
      <c r="F19" s="112"/>
      <c r="G19" s="112"/>
    </row>
    <row r="20" spans="1:10" ht="25.5" customHeight="1" x14ac:dyDescent="0.25">
      <c r="A20" s="99">
        <v>12</v>
      </c>
      <c r="B20" s="115" t="s">
        <v>134</v>
      </c>
      <c r="C20" s="143">
        <f>'LMIC Extrapolated Rollup'!O33</f>
        <v>11084.282018538466</v>
      </c>
      <c r="D20" s="143">
        <f>'LMIC Extrapolated Rollup'!P33</f>
        <v>7652.245837740883</v>
      </c>
      <c r="E20" s="143">
        <f>'LMIC Extrapolated Rollup'!Q33</f>
        <v>8275.845900432656</v>
      </c>
      <c r="F20" s="143">
        <f>'LMIC Extrapolated Rollup'!R33</f>
        <v>7823.1880633081446</v>
      </c>
      <c r="G20" s="143">
        <f>'LMIC Extrapolated Rollup'!S33</f>
        <v>7972.7559947097561</v>
      </c>
    </row>
    <row r="21" spans="1:10" ht="24" customHeight="1" x14ac:dyDescent="0.25">
      <c r="A21" s="99">
        <v>13</v>
      </c>
      <c r="B21" s="115" t="s">
        <v>135</v>
      </c>
      <c r="C21" s="80">
        <v>2534.8837209302324</v>
      </c>
      <c r="D21" s="80">
        <v>2828.2274665401719</v>
      </c>
      <c r="E21" s="80">
        <v>3087.8481740571433</v>
      </c>
      <c r="F21" s="80">
        <v>26978.768129943157</v>
      </c>
      <c r="G21" s="80">
        <v>29740.450619622636</v>
      </c>
    </row>
    <row r="22" spans="1:10" ht="24.75" customHeight="1" x14ac:dyDescent="0.25">
      <c r="A22" s="99" t="s">
        <v>154</v>
      </c>
      <c r="B22" s="131" t="s">
        <v>136</v>
      </c>
      <c r="C22" s="144">
        <f>C17/C21</f>
        <v>13.120930277331412</v>
      </c>
      <c r="D22" s="144">
        <f t="shared" ref="D22:G22" si="2">D17/D21</f>
        <v>15.927132235616996</v>
      </c>
      <c r="E22" s="144">
        <f t="shared" si="2"/>
        <v>19.622368496506713</v>
      </c>
      <c r="F22" s="144">
        <f t="shared" si="2"/>
        <v>13.974421802666601</v>
      </c>
      <c r="G22" s="144">
        <f t="shared" si="2"/>
        <v>17.952338075091429</v>
      </c>
      <c r="I22" s="86"/>
    </row>
    <row r="23" spans="1:10" x14ac:dyDescent="0.25">
      <c r="B23" s="145"/>
      <c r="C23" s="146"/>
      <c r="D23" s="133"/>
      <c r="E23" s="133"/>
      <c r="F23" s="133"/>
      <c r="G23" s="133"/>
    </row>
    <row r="24" spans="1:10" x14ac:dyDescent="0.25">
      <c r="B24" s="98" t="s">
        <v>137</v>
      </c>
    </row>
    <row r="25" spans="1:10" x14ac:dyDescent="0.25">
      <c r="B25" s="98" t="s">
        <v>138</v>
      </c>
      <c r="F25" s="147"/>
      <c r="G25" s="147"/>
    </row>
    <row r="26" spans="1:10" x14ac:dyDescent="0.25">
      <c r="B26" s="98" t="s">
        <v>172</v>
      </c>
      <c r="F26" s="147"/>
      <c r="G26" s="147"/>
    </row>
    <row r="27" spans="1:10" x14ac:dyDescent="0.25">
      <c r="F27" s="148"/>
      <c r="G27" s="148"/>
    </row>
  </sheetData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R4" workbookViewId="0">
      <selection activeCell="T11" sqref="T11"/>
    </sheetView>
  </sheetViews>
  <sheetFormatPr defaultRowHeight="15" x14ac:dyDescent="0.25"/>
  <cols>
    <col min="1" max="1" width="9.140625" style="98"/>
    <col min="2" max="2" width="27" style="98" bestFit="1" customWidth="1"/>
    <col min="3" max="3" width="11.140625" style="98" customWidth="1"/>
    <col min="4" max="4" width="14" style="98" customWidth="1"/>
    <col min="5" max="6" width="11.5703125" style="98" bestFit="1" customWidth="1"/>
    <col min="7" max="7" width="11.28515625" style="98" customWidth="1"/>
    <col min="8" max="8" width="12.5703125" style="98" customWidth="1"/>
    <col min="9" max="9" width="11.5703125" style="98" bestFit="1" customWidth="1"/>
    <col min="10" max="10" width="14.5703125" style="98" bestFit="1" customWidth="1"/>
    <col min="11" max="11" width="13.28515625" style="98" bestFit="1" customWidth="1"/>
    <col min="12" max="13" width="9.140625" style="98"/>
    <col min="14" max="14" width="28.85546875" style="98" bestFit="1" customWidth="1"/>
    <col min="15" max="15" width="16.28515625" style="98" bestFit="1" customWidth="1"/>
    <col min="16" max="17" width="19" style="98" bestFit="1" customWidth="1"/>
    <col min="18" max="19" width="17.42578125" style="98" bestFit="1" customWidth="1"/>
    <col min="20" max="20" width="1.7109375" style="98" customWidth="1"/>
    <col min="21" max="21" width="15.28515625" style="98" bestFit="1" customWidth="1"/>
    <col min="22" max="22" width="16.28515625" style="98" bestFit="1" customWidth="1"/>
    <col min="23" max="24" width="19" style="98" bestFit="1" customWidth="1"/>
    <col min="25" max="25" width="20" style="98" bestFit="1" customWidth="1"/>
    <col min="26" max="26" width="1.5703125" style="98" customWidth="1"/>
    <col min="27" max="29" width="19" style="98" bestFit="1" customWidth="1"/>
    <col min="30" max="31" width="20" style="98" bestFit="1" customWidth="1"/>
    <col min="32" max="16384" width="9.140625" style="98"/>
  </cols>
  <sheetData>
    <row r="1" spans="1:31" x14ac:dyDescent="0.25">
      <c r="A1" s="98" t="s">
        <v>173</v>
      </c>
      <c r="B1" s="98" t="s">
        <v>0</v>
      </c>
      <c r="C1" s="98">
        <v>1</v>
      </c>
      <c r="O1" s="149"/>
      <c r="P1" s="149"/>
      <c r="Q1" s="150" t="s">
        <v>1</v>
      </c>
      <c r="R1" s="149"/>
      <c r="S1" s="149"/>
      <c r="U1" s="149"/>
      <c r="V1" s="149"/>
      <c r="W1" s="150" t="s">
        <v>2</v>
      </c>
      <c r="X1" s="150"/>
      <c r="Y1" s="150"/>
      <c r="Z1" s="99"/>
      <c r="AA1" s="150"/>
      <c r="AB1" s="150"/>
      <c r="AC1" s="150" t="s">
        <v>3</v>
      </c>
      <c r="AD1" s="149"/>
      <c r="AE1" s="149"/>
    </row>
    <row r="2" spans="1:31" x14ac:dyDescent="0.25">
      <c r="C2" s="151" t="s">
        <v>2</v>
      </c>
      <c r="D2" s="151"/>
      <c r="E2" s="152" t="s">
        <v>71</v>
      </c>
      <c r="F2" s="151"/>
      <c r="G2" s="149"/>
      <c r="H2" s="149" t="s">
        <v>3</v>
      </c>
      <c r="I2" s="149"/>
      <c r="J2" s="153" t="s">
        <v>4</v>
      </c>
      <c r="K2" s="153"/>
      <c r="O2" s="149" t="s">
        <v>5</v>
      </c>
      <c r="P2" s="149"/>
      <c r="Q2" s="149"/>
      <c r="R2" s="153" t="s">
        <v>6</v>
      </c>
      <c r="S2" s="153"/>
      <c r="U2" s="149" t="s">
        <v>5</v>
      </c>
      <c r="V2" s="149"/>
      <c r="W2" s="149"/>
      <c r="X2" s="153" t="s">
        <v>6</v>
      </c>
      <c r="Y2" s="153"/>
      <c r="AA2" s="149" t="s">
        <v>5</v>
      </c>
      <c r="AB2" s="149"/>
      <c r="AC2" s="149"/>
      <c r="AD2" s="153" t="s">
        <v>6</v>
      </c>
      <c r="AE2" s="153"/>
    </row>
    <row r="3" spans="1:31" x14ac:dyDescent="0.25">
      <c r="A3" s="98" t="s">
        <v>7</v>
      </c>
      <c r="B3" s="98" t="s">
        <v>8</v>
      </c>
      <c r="C3" s="151">
        <v>2011</v>
      </c>
      <c r="D3" s="151">
        <v>2015</v>
      </c>
      <c r="E3" s="151">
        <v>2025</v>
      </c>
      <c r="F3" s="151">
        <v>2035</v>
      </c>
      <c r="G3" s="149">
        <v>2015</v>
      </c>
      <c r="H3" s="149">
        <v>2025</v>
      </c>
      <c r="I3" s="149">
        <v>2035</v>
      </c>
      <c r="J3" s="153" t="s">
        <v>9</v>
      </c>
      <c r="K3" s="153" t="s">
        <v>10</v>
      </c>
      <c r="M3" s="98" t="s">
        <v>11</v>
      </c>
      <c r="N3" s="98" t="s">
        <v>12</v>
      </c>
      <c r="O3" s="149">
        <v>2015</v>
      </c>
      <c r="P3" s="149">
        <v>2025</v>
      </c>
      <c r="Q3" s="149">
        <v>2035</v>
      </c>
      <c r="R3" s="153" t="s">
        <v>9</v>
      </c>
      <c r="S3" s="153" t="s">
        <v>10</v>
      </c>
      <c r="U3" s="149">
        <v>2015</v>
      </c>
      <c r="V3" s="149">
        <v>2025</v>
      </c>
      <c r="W3" s="149">
        <v>2035</v>
      </c>
      <c r="X3" s="153" t="s">
        <v>9</v>
      </c>
      <c r="Y3" s="153" t="s">
        <v>10</v>
      </c>
      <c r="AA3" s="149">
        <v>2015</v>
      </c>
      <c r="AB3" s="149">
        <v>2025</v>
      </c>
      <c r="AC3" s="149">
        <v>2035</v>
      </c>
      <c r="AD3" s="153" t="s">
        <v>9</v>
      </c>
      <c r="AE3" s="153" t="s">
        <v>10</v>
      </c>
    </row>
    <row r="4" spans="1:31" x14ac:dyDescent="0.25">
      <c r="A4" s="98" t="s">
        <v>13</v>
      </c>
      <c r="B4" s="98" t="s">
        <v>14</v>
      </c>
      <c r="C4" s="154">
        <v>28239344</v>
      </c>
      <c r="D4" s="155">
        <v>29317587</v>
      </c>
      <c r="E4" s="155">
        <v>30989690</v>
      </c>
      <c r="F4" s="155">
        <v>32604908</v>
      </c>
      <c r="G4" s="155">
        <v>24624407</v>
      </c>
      <c r="H4" s="155">
        <v>24817784</v>
      </c>
      <c r="I4" s="155">
        <v>25031226</v>
      </c>
      <c r="J4" s="155">
        <v>60391848</v>
      </c>
      <c r="K4" s="155">
        <v>66554109</v>
      </c>
      <c r="M4" s="98" t="s">
        <v>13</v>
      </c>
    </row>
    <row r="5" spans="1:31" x14ac:dyDescent="0.25">
      <c r="B5" s="98" t="s">
        <v>15</v>
      </c>
      <c r="C5" s="156">
        <v>2.62</v>
      </c>
      <c r="D5" s="157">
        <v>2.62</v>
      </c>
      <c r="E5" s="157">
        <v>2.62</v>
      </c>
      <c r="F5" s="157">
        <v>2.62</v>
      </c>
      <c r="G5" s="157">
        <v>2.2000000000000002</v>
      </c>
      <c r="H5" s="157">
        <v>2.1</v>
      </c>
      <c r="I5" s="157">
        <v>2.1</v>
      </c>
      <c r="J5" s="155"/>
      <c r="K5" s="155"/>
      <c r="N5" s="98" t="s">
        <v>16</v>
      </c>
      <c r="O5" s="120">
        <v>92026974.386535525</v>
      </c>
      <c r="P5" s="120">
        <v>104346499.07264829</v>
      </c>
      <c r="Q5" s="120">
        <v>89600554.90058434</v>
      </c>
      <c r="R5" s="120">
        <v>864051338.31326389</v>
      </c>
      <c r="S5" s="120">
        <v>1011520740.3350296</v>
      </c>
      <c r="T5" s="120"/>
      <c r="U5" s="120">
        <v>449891302.48420489</v>
      </c>
      <c r="V5" s="120">
        <v>682320795.47841239</v>
      </c>
      <c r="W5" s="120">
        <v>1037471768.58717</v>
      </c>
      <c r="X5" s="120">
        <v>5715797548.2857037</v>
      </c>
      <c r="Y5" s="120">
        <v>8622421461.1494923</v>
      </c>
      <c r="Z5" s="120"/>
      <c r="AA5" s="120">
        <v>541918276.87074041</v>
      </c>
      <c r="AB5" s="120">
        <v>786667294.55106068</v>
      </c>
      <c r="AC5" s="120">
        <v>1127072323.4877543</v>
      </c>
      <c r="AD5" s="120">
        <v>6579848886.5989676</v>
      </c>
      <c r="AE5" s="120">
        <v>9633942201.4845219</v>
      </c>
    </row>
    <row r="6" spans="1:31" x14ac:dyDescent="0.25">
      <c r="B6" s="98" t="s">
        <v>17</v>
      </c>
      <c r="C6" s="154">
        <v>56479</v>
      </c>
      <c r="D6" s="155">
        <v>58635</v>
      </c>
      <c r="E6" s="155">
        <v>61979</v>
      </c>
      <c r="F6" s="155">
        <v>65210</v>
      </c>
      <c r="G6" s="155">
        <v>41527</v>
      </c>
      <c r="H6" s="155">
        <v>21645</v>
      </c>
      <c r="I6" s="155">
        <v>20814</v>
      </c>
      <c r="J6" s="155">
        <v>323375</v>
      </c>
      <c r="K6" s="155">
        <v>423856</v>
      </c>
      <c r="N6" s="98" t="s">
        <v>18</v>
      </c>
      <c r="O6" s="120">
        <v>782179496.81608832</v>
      </c>
      <c r="P6" s="120">
        <v>2446577655.233922</v>
      </c>
      <c r="Q6" s="120">
        <v>4256291120.1714158</v>
      </c>
      <c r="R6" s="120">
        <v>15638539398.299583</v>
      </c>
      <c r="S6" s="120">
        <v>34846179830.950867</v>
      </c>
      <c r="T6" s="120"/>
      <c r="U6" s="120">
        <v>642960019.54027498</v>
      </c>
      <c r="V6" s="120">
        <v>1007505417.0359806</v>
      </c>
      <c r="W6" s="120">
        <v>1506049038.8640103</v>
      </c>
      <c r="X6" s="120">
        <v>8365031429.2229309</v>
      </c>
      <c r="Y6" s="120">
        <v>12556452857.858616</v>
      </c>
      <c r="Z6" s="120"/>
      <c r="AA6" s="120">
        <v>1425139516.3563633</v>
      </c>
      <c r="AB6" s="120">
        <v>3454083072.2699027</v>
      </c>
      <c r="AC6" s="120">
        <v>5762340159.0354261</v>
      </c>
      <c r="AD6" s="120">
        <v>24003570827.522514</v>
      </c>
      <c r="AE6" s="120">
        <v>47402632688.809479</v>
      </c>
    </row>
    <row r="7" spans="1:31" x14ac:dyDescent="0.25">
      <c r="B7" s="98" t="s">
        <v>19</v>
      </c>
      <c r="C7" s="158">
        <v>611085.07045105333</v>
      </c>
      <c r="D7" s="133">
        <v>634417.70846655709</v>
      </c>
      <c r="E7" s="133">
        <v>670600.63224614237</v>
      </c>
      <c r="F7" s="133">
        <v>705553.44054879423</v>
      </c>
      <c r="G7" s="133">
        <v>468265.25090058171</v>
      </c>
      <c r="H7" s="133">
        <v>345876.51703320013</v>
      </c>
      <c r="I7" s="133">
        <v>339743.77864977467</v>
      </c>
      <c r="J7" s="133">
        <v>2726046.8089357177</v>
      </c>
      <c r="K7" s="133">
        <v>3441574.5780049185</v>
      </c>
      <c r="N7" s="98" t="s">
        <v>20</v>
      </c>
      <c r="O7" s="120">
        <v>269768761.74360472</v>
      </c>
      <c r="P7" s="120">
        <v>1850745007.8157232</v>
      </c>
      <c r="Q7" s="120">
        <v>2520888400.5351715</v>
      </c>
      <c r="R7" s="120">
        <v>12796594324.763863</v>
      </c>
      <c r="S7" s="120">
        <v>22501863131.787109</v>
      </c>
      <c r="T7" s="120"/>
      <c r="U7" s="120">
        <v>379756710.97148949</v>
      </c>
      <c r="V7" s="120">
        <v>648728038.06103015</v>
      </c>
      <c r="W7" s="120">
        <v>1006202825.0675126</v>
      </c>
      <c r="X7" s="120">
        <v>5239425684.9998703</v>
      </c>
      <c r="Y7" s="120">
        <v>8237548781.6334429</v>
      </c>
      <c r="Z7" s="120"/>
      <c r="AA7" s="120">
        <v>649525472.71509421</v>
      </c>
      <c r="AB7" s="120">
        <v>2499473045.8767533</v>
      </c>
      <c r="AC7" s="120">
        <v>3527091225.602684</v>
      </c>
      <c r="AD7" s="120">
        <v>18036020009.763733</v>
      </c>
      <c r="AE7" s="120">
        <v>30739411913.420551</v>
      </c>
    </row>
    <row r="8" spans="1:31" x14ac:dyDescent="0.25">
      <c r="B8" s="98" t="s">
        <v>21</v>
      </c>
      <c r="C8" s="154">
        <v>934794</v>
      </c>
      <c r="D8" s="155">
        <v>970477</v>
      </c>
      <c r="E8" s="155">
        <v>1025820</v>
      </c>
      <c r="F8" s="155">
        <v>1079285</v>
      </c>
      <c r="G8" s="155">
        <v>587191</v>
      </c>
      <c r="H8" s="155">
        <v>294173</v>
      </c>
      <c r="I8" s="155">
        <v>207278</v>
      </c>
      <c r="J8" s="155">
        <v>6044443</v>
      </c>
      <c r="K8" s="155">
        <v>8118201</v>
      </c>
      <c r="N8" s="98" t="s">
        <v>22</v>
      </c>
      <c r="O8" s="120">
        <v>410766191.97436839</v>
      </c>
      <c r="P8" s="120">
        <v>2533295281.890676</v>
      </c>
      <c r="Q8" s="120">
        <v>3174026456.6634603</v>
      </c>
      <c r="R8" s="120">
        <v>15139190976.304638</v>
      </c>
      <c r="S8" s="120">
        <v>29537413114.411724</v>
      </c>
      <c r="T8" s="120"/>
      <c r="U8" s="120">
        <v>360799464.33568603</v>
      </c>
      <c r="V8" s="120">
        <v>571075249.14672709</v>
      </c>
      <c r="W8" s="120">
        <v>846811504.19700706</v>
      </c>
      <c r="X8" s="120">
        <v>4712241097.4360304</v>
      </c>
      <c r="Y8" s="120">
        <v>7110349490.3134117</v>
      </c>
      <c r="Z8" s="120"/>
      <c r="AA8" s="120">
        <v>771565656.31005442</v>
      </c>
      <c r="AB8" s="120">
        <v>3104370531.0374031</v>
      </c>
      <c r="AC8" s="120">
        <v>4020837960.8604674</v>
      </c>
      <c r="AD8" s="120">
        <v>19851432073.740669</v>
      </c>
      <c r="AE8" s="120">
        <v>36647762604.725136</v>
      </c>
    </row>
    <row r="9" spans="1:31" x14ac:dyDescent="0.25">
      <c r="B9" s="98" t="s">
        <v>23</v>
      </c>
      <c r="C9" s="154">
        <v>843611</v>
      </c>
      <c r="D9" s="155">
        <v>868770</v>
      </c>
      <c r="E9" s="155">
        <v>924458</v>
      </c>
      <c r="F9" s="155">
        <v>969133</v>
      </c>
      <c r="G9" s="155">
        <v>533282</v>
      </c>
      <c r="H9" s="155">
        <v>295808</v>
      </c>
      <c r="I9" s="155">
        <v>276634</v>
      </c>
      <c r="J9" s="155">
        <v>5509208</v>
      </c>
      <c r="K9" s="155">
        <v>6642926</v>
      </c>
      <c r="M9" s="98" t="s">
        <v>24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x14ac:dyDescent="0.25">
      <c r="B10" s="98" t="s">
        <v>25</v>
      </c>
      <c r="C10" s="154">
        <v>1778405</v>
      </c>
      <c r="D10" s="155">
        <v>1839247</v>
      </c>
      <c r="E10" s="155">
        <v>1950278</v>
      </c>
      <c r="F10" s="155">
        <v>2048418</v>
      </c>
      <c r="G10" s="155">
        <v>1120473</v>
      </c>
      <c r="H10" s="155">
        <v>589981</v>
      </c>
      <c r="I10" s="155">
        <v>483912</v>
      </c>
      <c r="J10" s="155">
        <v>11553651</v>
      </c>
      <c r="K10" s="155">
        <v>14761127</v>
      </c>
      <c r="N10" s="98" t="s">
        <v>26</v>
      </c>
      <c r="O10" s="120">
        <v>1291830569.4121664</v>
      </c>
      <c r="P10" s="120">
        <v>1793373440.3779659</v>
      </c>
      <c r="Q10" s="120">
        <v>2527234708.4830623</v>
      </c>
      <c r="R10" s="120">
        <v>15498108676.71036</v>
      </c>
      <c r="S10" s="120">
        <v>21743883831.687874</v>
      </c>
      <c r="T10" s="120"/>
      <c r="U10" s="155">
        <v>105582445.06336203</v>
      </c>
      <c r="V10" s="155">
        <v>175928987.82129651</v>
      </c>
      <c r="W10" s="155">
        <v>286212652.31771404</v>
      </c>
      <c r="X10" s="155">
        <v>1412969783.1086736</v>
      </c>
      <c r="Y10" s="155">
        <v>2309608311.5291476</v>
      </c>
      <c r="Z10" s="155">
        <v>0</v>
      </c>
      <c r="AA10" s="155">
        <v>1397413014.4755285</v>
      </c>
      <c r="AB10" s="155">
        <v>1969302428.1992624</v>
      </c>
      <c r="AC10" s="155">
        <v>2813447360.8007765</v>
      </c>
      <c r="AD10" s="155">
        <v>16911078459.819033</v>
      </c>
      <c r="AE10" s="155">
        <v>24053492143.217022</v>
      </c>
    </row>
    <row r="11" spans="1:31" x14ac:dyDescent="0.25">
      <c r="B11" s="98" t="s">
        <v>62</v>
      </c>
      <c r="C11" s="158">
        <v>62.976144205049522</v>
      </c>
      <c r="D11" s="155">
        <v>62.735278998234065</v>
      </c>
      <c r="E11" s="155">
        <v>62.933123887331561</v>
      </c>
      <c r="F11" s="155">
        <v>62.825449469141276</v>
      </c>
      <c r="G11" s="155">
        <v>45.502537380900179</v>
      </c>
      <c r="H11" s="155">
        <v>23.772509261906706</v>
      </c>
      <c r="I11" s="155">
        <v>19.332333142611553</v>
      </c>
      <c r="N11" s="98" t="s">
        <v>27</v>
      </c>
      <c r="O11" s="120">
        <v>658785189.20970559</v>
      </c>
      <c r="P11" s="120">
        <v>1003108798.1821948</v>
      </c>
      <c r="Q11" s="120">
        <v>1478808569.4125233</v>
      </c>
      <c r="R11" s="120">
        <v>8261993621.3010817</v>
      </c>
      <c r="S11" s="120">
        <v>12583953023.529497</v>
      </c>
      <c r="T11" s="120"/>
      <c r="U11" s="155">
        <v>429784436.78934723</v>
      </c>
      <c r="V11" s="155">
        <v>690029381.49731243</v>
      </c>
      <c r="W11" s="155">
        <v>1095020386.5505672</v>
      </c>
      <c r="X11" s="155">
        <v>5622026910.5449228</v>
      </c>
      <c r="Y11" s="155">
        <v>8929990432.736475</v>
      </c>
      <c r="Z11" s="155">
        <v>0</v>
      </c>
      <c r="AA11" s="155">
        <v>1088569625.9990528</v>
      </c>
      <c r="AB11" s="155">
        <v>1693138179.6795073</v>
      </c>
      <c r="AC11" s="155">
        <v>2573828955.9630904</v>
      </c>
      <c r="AD11" s="155">
        <v>13884020531.846004</v>
      </c>
      <c r="AE11" s="155">
        <v>21513943456.265972</v>
      </c>
    </row>
    <row r="12" spans="1:31" x14ac:dyDescent="0.25">
      <c r="B12" s="98" t="s">
        <v>63</v>
      </c>
      <c r="C12" s="154">
        <v>200</v>
      </c>
      <c r="D12" s="98">
        <v>200</v>
      </c>
      <c r="E12" s="98">
        <v>200</v>
      </c>
      <c r="F12" s="98">
        <v>200</v>
      </c>
      <c r="G12" s="133">
        <v>168.64</v>
      </c>
      <c r="H12" s="159">
        <v>87.22</v>
      </c>
      <c r="I12" s="159">
        <v>83.15</v>
      </c>
      <c r="N12" s="98" t="s">
        <v>30</v>
      </c>
      <c r="O12" s="120">
        <v>1257374977.6706653</v>
      </c>
      <c r="P12" s="120">
        <v>816808850.3261466</v>
      </c>
      <c r="Q12" s="120">
        <v>906892425.27643168</v>
      </c>
      <c r="R12" s="120">
        <v>9246676444.5921783</v>
      </c>
      <c r="S12" s="120">
        <v>8387455975.0283508</v>
      </c>
      <c r="T12" s="120"/>
      <c r="U12" s="155">
        <v>233583375.15304077</v>
      </c>
      <c r="V12" s="155">
        <v>319511125.46094137</v>
      </c>
      <c r="W12" s="155">
        <v>446007423.294752</v>
      </c>
      <c r="X12" s="155">
        <v>2780037147.3114696</v>
      </c>
      <c r="Y12" s="155">
        <v>3849847889.6126208</v>
      </c>
      <c r="Z12" s="155">
        <v>0</v>
      </c>
      <c r="AA12" s="155">
        <v>1490958352.8237059</v>
      </c>
      <c r="AB12" s="155">
        <v>1136319975.7870879</v>
      </c>
      <c r="AC12" s="155">
        <v>1352899848.5711837</v>
      </c>
      <c r="AD12" s="155">
        <v>12026713591.903648</v>
      </c>
      <c r="AE12" s="155">
        <v>12237303864.640972</v>
      </c>
    </row>
    <row r="13" spans="1:31" x14ac:dyDescent="0.25">
      <c r="A13" s="98" t="s">
        <v>28</v>
      </c>
      <c r="B13" s="98" t="s">
        <v>29</v>
      </c>
      <c r="C13" s="154">
        <v>2234845</v>
      </c>
      <c r="D13" s="155">
        <v>2185348.25084926</v>
      </c>
      <c r="E13" s="155">
        <v>2066349.4677982675</v>
      </c>
      <c r="F13" s="155">
        <v>1953830.5262837973</v>
      </c>
      <c r="G13" s="155">
        <v>2006952.4752697286</v>
      </c>
      <c r="H13" s="155">
        <v>1118222.3335998023</v>
      </c>
      <c r="I13" s="155">
        <v>953755.52460005064</v>
      </c>
      <c r="J13" s="155">
        <v>7591270.0464402223</v>
      </c>
      <c r="K13" s="155">
        <v>10045067.283503901</v>
      </c>
      <c r="N13" s="98" t="s">
        <v>58</v>
      </c>
      <c r="O13" s="120">
        <v>120641755.56794576</v>
      </c>
      <c r="P13" s="120">
        <v>363690481.33689201</v>
      </c>
      <c r="Q13" s="120">
        <v>651504209.55195057</v>
      </c>
      <c r="R13" s="120">
        <v>2406030450.8293242</v>
      </c>
      <c r="S13" s="120">
        <v>5140876731.1243792</v>
      </c>
      <c r="T13" s="120"/>
      <c r="U13" s="155">
        <v>86744637.881070927</v>
      </c>
      <c r="V13" s="155">
        <v>95899001.114468679</v>
      </c>
      <c r="W13" s="155">
        <v>129368131.24872395</v>
      </c>
      <c r="X13" s="155">
        <v>904645761.71464527</v>
      </c>
      <c r="Y13" s="155">
        <v>1122860691.862047</v>
      </c>
      <c r="Z13" s="155">
        <v>0</v>
      </c>
      <c r="AA13" s="155">
        <v>207386393.44901669</v>
      </c>
      <c r="AB13" s="155">
        <v>459589482.4513607</v>
      </c>
      <c r="AC13" s="155">
        <v>780872340.80067456</v>
      </c>
      <c r="AD13" s="155">
        <v>3310676212.5439696</v>
      </c>
      <c r="AE13" s="155">
        <v>6263737422.9864264</v>
      </c>
    </row>
    <row r="14" spans="1:31" x14ac:dyDescent="0.25">
      <c r="B14" s="98" t="s">
        <v>31</v>
      </c>
      <c r="C14" s="158">
        <v>349141</v>
      </c>
      <c r="D14" s="155">
        <v>341408.31854100013</v>
      </c>
      <c r="E14" s="155">
        <v>322817.60906754376</v>
      </c>
      <c r="F14" s="155">
        <v>305239.21962250234</v>
      </c>
      <c r="G14" s="155">
        <v>258713</v>
      </c>
      <c r="H14" s="155">
        <v>111927.55452663991</v>
      </c>
      <c r="I14" s="155">
        <v>57225.331476003033</v>
      </c>
      <c r="J14" s="155">
        <v>1684797.2737621788</v>
      </c>
      <c r="K14" s="155">
        <v>2345895.1994979233</v>
      </c>
      <c r="N14" s="98" t="s">
        <v>35</v>
      </c>
      <c r="O14" s="120">
        <v>119904177.74816053</v>
      </c>
      <c r="P14" s="120">
        <v>412184273.45593756</v>
      </c>
      <c r="Q14" s="120">
        <v>730838489.41142201</v>
      </c>
      <c r="R14" s="120">
        <v>2565486550.9586315</v>
      </c>
      <c r="S14" s="120">
        <v>5786060500.9975853</v>
      </c>
      <c r="T14" s="120"/>
      <c r="U14" s="155">
        <v>80672513.229395971</v>
      </c>
      <c r="V14" s="155">
        <v>89186071.03645587</v>
      </c>
      <c r="W14" s="155">
        <v>120312362.06131329</v>
      </c>
      <c r="X14" s="155">
        <v>841320558.39462018</v>
      </c>
      <c r="Y14" s="155">
        <v>1044260443.4317037</v>
      </c>
      <c r="Z14" s="155">
        <v>0</v>
      </c>
      <c r="AA14" s="155">
        <v>200576690.9775565</v>
      </c>
      <c r="AB14" s="155">
        <v>501370344.49239343</v>
      </c>
      <c r="AC14" s="155">
        <v>851150851.47273529</v>
      </c>
      <c r="AD14" s="155">
        <v>3406807109.3532519</v>
      </c>
      <c r="AE14" s="155">
        <v>6830320944.4292889</v>
      </c>
    </row>
    <row r="15" spans="1:31" x14ac:dyDescent="0.25">
      <c r="A15" s="98" t="s">
        <v>33</v>
      </c>
      <c r="B15" s="98" t="s">
        <v>34</v>
      </c>
      <c r="C15" s="158">
        <v>116614</v>
      </c>
      <c r="D15" s="155">
        <v>115193</v>
      </c>
      <c r="E15" s="155">
        <v>126925</v>
      </c>
      <c r="F15" s="155">
        <v>136569</v>
      </c>
      <c r="G15" s="155">
        <v>57596.5</v>
      </c>
      <c r="H15" s="155">
        <v>27332.157272727276</v>
      </c>
      <c r="I15" s="155">
        <v>24190.53000000001</v>
      </c>
      <c r="J15" s="155">
        <v>785946.71363636362</v>
      </c>
      <c r="K15" s="155">
        <v>1059856.5636363635</v>
      </c>
      <c r="M15" s="98" t="s">
        <v>37</v>
      </c>
      <c r="O15" s="120">
        <v>13304114230.267262</v>
      </c>
      <c r="P15" s="120">
        <v>10210273890.642975</v>
      </c>
      <c r="Q15" s="120">
        <v>11389424001.522987</v>
      </c>
      <c r="R15" s="120">
        <v>106154165130.64899</v>
      </c>
      <c r="S15" s="120">
        <v>108652564977.95142</v>
      </c>
      <c r="T15" s="120"/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13304114230.267262</v>
      </c>
      <c r="AB15" s="155">
        <v>10210273890.642975</v>
      </c>
      <c r="AC15" s="155">
        <v>11389424001.522987</v>
      </c>
      <c r="AD15" s="155">
        <v>106154165130.64899</v>
      </c>
      <c r="AE15" s="155">
        <v>108652564977.95142</v>
      </c>
    </row>
    <row r="16" spans="1:31" x14ac:dyDescent="0.25">
      <c r="B16" s="98" t="s">
        <v>36</v>
      </c>
      <c r="C16" s="158">
        <v>167604</v>
      </c>
      <c r="D16" s="155">
        <v>166670</v>
      </c>
      <c r="E16" s="155">
        <v>129661</v>
      </c>
      <c r="F16" s="155">
        <v>124620</v>
      </c>
      <c r="G16" s="155">
        <v>37896.612658378064</v>
      </c>
      <c r="H16" s="155">
        <v>13372.602357460955</v>
      </c>
      <c r="I16" s="155">
        <v>16149.390265700742</v>
      </c>
      <c r="J16" s="155">
        <v>1225308.9249208048</v>
      </c>
      <c r="K16" s="155">
        <v>1123795.0368841914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x14ac:dyDescent="0.25">
      <c r="A17" s="98" t="s">
        <v>38</v>
      </c>
      <c r="B17" s="98" t="s">
        <v>39</v>
      </c>
      <c r="C17" s="160">
        <v>491156</v>
      </c>
      <c r="D17" s="155">
        <v>482918.4890445451</v>
      </c>
      <c r="E17" s="155">
        <v>430072.05433081795</v>
      </c>
      <c r="F17" s="155">
        <v>408572.76775374654</v>
      </c>
      <c r="G17" s="155">
        <v>281921.62655630597</v>
      </c>
      <c r="H17" s="155">
        <v>119095.344617882</v>
      </c>
      <c r="I17" s="155">
        <v>69741.23568059344</v>
      </c>
      <c r="J17" s="155">
        <v>2765998.9358781204</v>
      </c>
      <c r="K17" s="155">
        <v>3297872.6020387113</v>
      </c>
      <c r="M17" s="98" t="s">
        <v>40</v>
      </c>
      <c r="O17" s="120">
        <v>5003278094.5292406</v>
      </c>
      <c r="P17" s="120">
        <v>11324130287.692108</v>
      </c>
      <c r="Q17" s="120">
        <v>16336084934.406023</v>
      </c>
      <c r="R17" s="120">
        <v>82416671782.072937</v>
      </c>
      <c r="S17" s="120">
        <v>141539206879.85242</v>
      </c>
      <c r="T17" s="120"/>
      <c r="U17" s="120">
        <v>2769774905.4478726</v>
      </c>
      <c r="V17" s="120">
        <v>4280184066.6526251</v>
      </c>
      <c r="W17" s="120">
        <v>6473456092.1887703</v>
      </c>
      <c r="X17" s="120">
        <v>35593495921.018867</v>
      </c>
      <c r="Y17" s="120">
        <v>53783340360.126945</v>
      </c>
      <c r="Z17" s="120"/>
      <c r="AA17" s="120">
        <v>7773052999.9771118</v>
      </c>
      <c r="AB17" s="120">
        <v>15604314354.34473</v>
      </c>
      <c r="AC17" s="120">
        <v>22809541026.594791</v>
      </c>
      <c r="AD17" s="120">
        <v>118010167703.09181</v>
      </c>
      <c r="AE17" s="120">
        <v>195322547239.97934</v>
      </c>
    </row>
    <row r="18" spans="1:31" x14ac:dyDescent="0.25">
      <c r="A18" s="98" t="s">
        <v>41</v>
      </c>
      <c r="C18" s="158">
        <v>2937125.0704510533</v>
      </c>
      <c r="D18" s="155">
        <v>3015218.1975111021</v>
      </c>
      <c r="E18" s="155">
        <v>3112929.6865769601</v>
      </c>
      <c r="F18" s="155">
        <v>3227754.2083025407</v>
      </c>
      <c r="G18" s="155">
        <v>1912186.8774568876</v>
      </c>
      <c r="H18" s="155">
        <v>1076597.8616510821</v>
      </c>
      <c r="I18" s="155">
        <v>914211.01433036802</v>
      </c>
      <c r="J18" s="155">
        <v>17369071.744813837</v>
      </c>
      <c r="K18" s="155">
        <v>21924430.18004363</v>
      </c>
      <c r="N18" s="98" t="s">
        <v>42</v>
      </c>
      <c r="O18" s="133">
        <v>1353704385</v>
      </c>
      <c r="P18" s="133">
        <v>1498289424</v>
      </c>
      <c r="Q18" s="133">
        <v>1632568950</v>
      </c>
      <c r="R18" s="133">
        <v>14332589694</v>
      </c>
      <c r="S18" s="133">
        <v>15739275691</v>
      </c>
      <c r="U18" s="133">
        <v>1362876525</v>
      </c>
      <c r="V18" s="133">
        <v>1555323784</v>
      </c>
      <c r="W18" s="133">
        <v>1740471249</v>
      </c>
      <c r="X18" s="133">
        <v>14689443700</v>
      </c>
      <c r="Y18" s="133">
        <v>16578810531</v>
      </c>
      <c r="AA18" s="133">
        <v>1353704385</v>
      </c>
      <c r="AB18" s="133">
        <v>1498289424</v>
      </c>
      <c r="AC18" s="133">
        <v>1632568950</v>
      </c>
      <c r="AD18" s="133">
        <v>14332589694</v>
      </c>
      <c r="AE18" s="133">
        <v>15739275691</v>
      </c>
    </row>
    <row r="19" spans="1:31" x14ac:dyDescent="0.25">
      <c r="N19" s="98" t="s">
        <v>43</v>
      </c>
      <c r="O19" s="134">
        <v>3.6959901659247714</v>
      </c>
      <c r="P19" s="134">
        <v>7.5580392588368879</v>
      </c>
      <c r="Q19" s="134">
        <v>10.006367531616979</v>
      </c>
      <c r="R19" s="134">
        <v>5.7502986928157673</v>
      </c>
      <c r="S19" s="134">
        <v>8.992739542696178</v>
      </c>
      <c r="T19" s="134"/>
      <c r="U19" s="134">
        <v>2.0323006924254363</v>
      </c>
      <c r="V19" s="134">
        <v>2.7519569305657998</v>
      </c>
      <c r="W19" s="134">
        <v>3.7193697373100187</v>
      </c>
      <c r="X19" s="134">
        <v>2.4230662949488595</v>
      </c>
      <c r="Y19" s="134">
        <v>3.2441012737047572</v>
      </c>
      <c r="Z19" s="134"/>
      <c r="AA19" s="134">
        <v>5.7420608857502602</v>
      </c>
      <c r="AB19" s="134">
        <v>10.414753053976526</v>
      </c>
      <c r="AC19" s="134">
        <v>13.971563667552781</v>
      </c>
      <c r="AD19" s="134">
        <v>8.2336946931854182</v>
      </c>
      <c r="AE19" s="134">
        <v>12.409881564732249</v>
      </c>
    </row>
    <row r="20" spans="1:31" x14ac:dyDescent="0.25">
      <c r="M20" s="98" t="s">
        <v>44</v>
      </c>
      <c r="O20" s="120">
        <v>18307392324.796501</v>
      </c>
      <c r="P20" s="120">
        <v>21534404178.335083</v>
      </c>
      <c r="Q20" s="120">
        <v>27725508935.929008</v>
      </c>
      <c r="R20" s="120">
        <v>188570836912.72192</v>
      </c>
      <c r="S20" s="120">
        <v>250191771857.80383</v>
      </c>
      <c r="T20" s="120"/>
      <c r="U20" s="120">
        <v>2769774905.4478726</v>
      </c>
      <c r="V20" s="120">
        <v>4280184066.6526251</v>
      </c>
      <c r="W20" s="120">
        <v>6473456092.1887703</v>
      </c>
      <c r="X20" s="120">
        <v>35593495921.018867</v>
      </c>
      <c r="Y20" s="120">
        <v>53783340360.126945</v>
      </c>
      <c r="Z20" s="120"/>
      <c r="AA20" s="120">
        <v>21077167230.244373</v>
      </c>
      <c r="AB20" s="120">
        <v>25814588244.987705</v>
      </c>
      <c r="AC20" s="120">
        <v>34198965028.117779</v>
      </c>
      <c r="AD20" s="120">
        <v>224164332833.74078</v>
      </c>
      <c r="AE20" s="120">
        <v>303975112217.93079</v>
      </c>
    </row>
    <row r="21" spans="1:31" x14ac:dyDescent="0.25">
      <c r="D21" s="161" t="s">
        <v>65</v>
      </c>
      <c r="E21" s="161"/>
      <c r="F21" s="161"/>
      <c r="G21" s="162" t="s">
        <v>66</v>
      </c>
      <c r="H21" s="162"/>
      <c r="I21" s="162"/>
      <c r="N21" s="98" t="s">
        <v>43</v>
      </c>
      <c r="O21" s="134">
        <v>13.523921860382021</v>
      </c>
      <c r="P21" s="134">
        <v>14.372659803500744</v>
      </c>
      <c r="Q21" s="134">
        <v>16.982749142649691</v>
      </c>
      <c r="R21" s="134">
        <v>13.15678749888882</v>
      </c>
      <c r="S21" s="134">
        <v>15.896015596249322</v>
      </c>
      <c r="T21" s="134"/>
      <c r="U21" s="134">
        <v>2.0323006924254363</v>
      </c>
      <c r="V21" s="134">
        <v>2.7519569305657998</v>
      </c>
      <c r="W21" s="134">
        <v>3.7193697373100187</v>
      </c>
      <c r="X21" s="134">
        <v>2.4230662949488595</v>
      </c>
      <c r="Y21" s="134">
        <v>3.2441012737047572</v>
      </c>
      <c r="Z21" s="134"/>
      <c r="AA21" s="134">
        <v>15.569992580207511</v>
      </c>
      <c r="AB21" s="134">
        <v>17.229373598640382</v>
      </c>
      <c r="AC21" s="134">
        <v>20.947945278585493</v>
      </c>
      <c r="AD21" s="134">
        <v>15.640183499258468</v>
      </c>
      <c r="AE21" s="134">
        <v>19.313157618285395</v>
      </c>
    </row>
    <row r="22" spans="1:31" x14ac:dyDescent="0.25">
      <c r="A22" s="98" t="s">
        <v>45</v>
      </c>
      <c r="B22" s="125" t="s">
        <v>67</v>
      </c>
      <c r="D22" s="98">
        <v>2015</v>
      </c>
      <c r="E22" s="98">
        <v>2025</v>
      </c>
      <c r="F22" s="98">
        <v>2035</v>
      </c>
      <c r="G22" s="98">
        <v>2015</v>
      </c>
      <c r="H22" s="98">
        <v>2025</v>
      </c>
      <c r="I22" s="98">
        <v>2035</v>
      </c>
    </row>
    <row r="23" spans="1:31" x14ac:dyDescent="0.25">
      <c r="B23" s="98" t="s">
        <v>46</v>
      </c>
      <c r="D23" s="139">
        <v>0.29177112646030529</v>
      </c>
      <c r="E23" s="139">
        <v>0.65076880879007404</v>
      </c>
      <c r="F23" s="139">
        <v>0.6808158257935899</v>
      </c>
      <c r="G23" s="139">
        <v>0.26473556543139926</v>
      </c>
      <c r="H23" s="139">
        <v>0.61676021176012319</v>
      </c>
      <c r="I23" s="139">
        <v>0.63147364507161952</v>
      </c>
      <c r="M23" s="98" t="s">
        <v>45</v>
      </c>
      <c r="N23" s="98" t="s">
        <v>47</v>
      </c>
    </row>
    <row r="24" spans="1:31" x14ac:dyDescent="0.25">
      <c r="B24" s="98" t="s">
        <v>19</v>
      </c>
      <c r="D24" s="139">
        <v>0.26189757213363474</v>
      </c>
      <c r="E24" s="139">
        <v>0.48422876388484082</v>
      </c>
      <c r="F24" s="139">
        <v>0.51847194113954731</v>
      </c>
      <c r="G24" s="139">
        <v>0.23371511833050287</v>
      </c>
      <c r="H24" s="139">
        <v>0.43399612630381856</v>
      </c>
      <c r="I24" s="139">
        <v>0.44403194403194396</v>
      </c>
      <c r="N24" s="98" t="s">
        <v>48</v>
      </c>
      <c r="O24" s="139">
        <v>1.8393335858576609E-2</v>
      </c>
      <c r="P24" s="139">
        <v>9.2145265394959017E-3</v>
      </c>
      <c r="Q24" s="139">
        <v>5.4848242562618756E-3</v>
      </c>
      <c r="R24" s="139">
        <v>1.0483938742369964E-2</v>
      </c>
      <c r="S24" s="139">
        <v>7.1465762924167965E-3</v>
      </c>
      <c r="T24" s="139"/>
      <c r="U24" s="139">
        <v>0.16242883188785967</v>
      </c>
      <c r="V24" s="139">
        <v>0.15941389081709059</v>
      </c>
      <c r="W24" s="139">
        <v>0.16026551409517409</v>
      </c>
      <c r="X24" s="139">
        <v>0.16058544968352995</v>
      </c>
      <c r="Y24" s="139">
        <v>0.16031770067487011</v>
      </c>
      <c r="Z24" s="139"/>
      <c r="AA24" s="139">
        <v>6.9717558451272116E-2</v>
      </c>
      <c r="AB24" s="139">
        <v>5.0413448273812035E-2</v>
      </c>
      <c r="AC24" s="139">
        <v>4.9412319264716641E-2</v>
      </c>
      <c r="AD24" s="139">
        <v>5.5756626862471431E-2</v>
      </c>
      <c r="AE24" s="139">
        <v>4.9323246791615726E-2</v>
      </c>
    </row>
    <row r="25" spans="1:31" x14ac:dyDescent="0.25">
      <c r="B25" s="98" t="s">
        <v>49</v>
      </c>
      <c r="D25" s="139">
        <v>0.39494599047684797</v>
      </c>
      <c r="E25" s="139">
        <v>0.71323136612661087</v>
      </c>
      <c r="F25" s="139">
        <v>0.80794878090587752</v>
      </c>
      <c r="G25" s="139">
        <v>0.37184984071356897</v>
      </c>
      <c r="H25" s="139">
        <v>0.69687792704000195</v>
      </c>
      <c r="I25" s="139">
        <v>0.78641637050646229</v>
      </c>
      <c r="N25" s="98" t="s">
        <v>50</v>
      </c>
      <c r="O25" s="139">
        <v>0.15633340422779032</v>
      </c>
      <c r="P25" s="139">
        <v>0.21604993876598552</v>
      </c>
      <c r="Q25" s="139">
        <v>0.26054535938455403</v>
      </c>
      <c r="R25" s="139">
        <v>0.18974970791894122</v>
      </c>
      <c r="S25" s="139">
        <v>0.24619453930196561</v>
      </c>
      <c r="T25" s="139"/>
      <c r="U25" s="139">
        <v>0.23213439412554296</v>
      </c>
      <c r="V25" s="139">
        <v>0.23538833875990609</v>
      </c>
      <c r="W25" s="139">
        <v>0.23264991952000605</v>
      </c>
      <c r="X25" s="139">
        <v>0.23501573005879331</v>
      </c>
      <c r="Y25" s="139">
        <v>0.2334636111067494</v>
      </c>
      <c r="Z25" s="139"/>
      <c r="AA25" s="139">
        <v>0.18334359953039811</v>
      </c>
      <c r="AB25" s="139">
        <v>0.22135436353268401</v>
      </c>
      <c r="AC25" s="139">
        <v>0.25262850104334955</v>
      </c>
      <c r="AD25" s="139">
        <v>0.20340256517484495</v>
      </c>
      <c r="AE25" s="139">
        <v>0.24268899499129065</v>
      </c>
    </row>
    <row r="26" spans="1:31" x14ac:dyDescent="0.25">
      <c r="B26" s="98" t="s">
        <v>51</v>
      </c>
      <c r="D26" s="139">
        <v>0.38616434729560184</v>
      </c>
      <c r="E26" s="139">
        <v>0.68002007662868402</v>
      </c>
      <c r="F26" s="139">
        <v>0.7145551745735621</v>
      </c>
      <c r="G26" s="139">
        <v>0.36785793452195387</v>
      </c>
      <c r="H26" s="139">
        <v>0.64935497521962138</v>
      </c>
      <c r="I26" s="139">
        <v>0.67208346026782484</v>
      </c>
      <c r="N26" s="98" t="s">
        <v>20</v>
      </c>
      <c r="O26" s="139">
        <v>5.3918402424718175E-2</v>
      </c>
      <c r="P26" s="139">
        <v>0.16343374376637543</v>
      </c>
      <c r="Q26" s="139">
        <v>0.15431410957137207</v>
      </c>
      <c r="R26" s="139">
        <v>0.15526706002640772</v>
      </c>
      <c r="S26" s="139">
        <v>0.15897971754842558</v>
      </c>
      <c r="T26" s="139"/>
      <c r="U26" s="139">
        <v>0.13710742711421989</v>
      </c>
      <c r="V26" s="139">
        <v>0.15156545325126089</v>
      </c>
      <c r="W26" s="139">
        <v>0.1554351818778307</v>
      </c>
      <c r="X26" s="139">
        <v>0.14720177238633803</v>
      </c>
      <c r="Y26" s="139">
        <v>0.15316171748492713</v>
      </c>
      <c r="Z26" s="139"/>
      <c r="AA26" s="139">
        <v>8.3561178949507584E-2</v>
      </c>
      <c r="AB26" s="139">
        <v>0.16017833203807649</v>
      </c>
      <c r="AC26" s="139">
        <v>0.15463227521721157</v>
      </c>
      <c r="AD26" s="139">
        <v>0.15283445791841882</v>
      </c>
      <c r="AE26" s="139">
        <v>0.15737769319408454</v>
      </c>
    </row>
    <row r="27" spans="1:31" x14ac:dyDescent="0.25">
      <c r="B27" s="98" t="s">
        <v>52</v>
      </c>
      <c r="D27" s="139">
        <v>0.39079797330103028</v>
      </c>
      <c r="E27" s="139">
        <v>0.69748876826790851</v>
      </c>
      <c r="F27" s="139">
        <v>0.76376306007855821</v>
      </c>
      <c r="G27" s="139">
        <v>0.36995622481943091</v>
      </c>
      <c r="H27" s="139">
        <v>0.66825273208296199</v>
      </c>
      <c r="I27" s="139">
        <v>0.72789550186824714</v>
      </c>
      <c r="N27" s="98" t="s">
        <v>53</v>
      </c>
      <c r="O27" s="139">
        <v>8.2099412467900701E-2</v>
      </c>
      <c r="P27" s="139">
        <v>0.22370771242750945</v>
      </c>
      <c r="Q27" s="139">
        <v>0.19429541835807473</v>
      </c>
      <c r="R27" s="139">
        <v>0.18369088012114651</v>
      </c>
      <c r="S27" s="139">
        <v>0.2086871458837902</v>
      </c>
      <c r="T27" s="139"/>
      <c r="U27" s="139">
        <v>0.13026309958474577</v>
      </c>
      <c r="V27" s="139">
        <v>0.13342305850723474</v>
      </c>
      <c r="W27" s="139">
        <v>0.13081289069355342</v>
      </c>
      <c r="X27" s="139">
        <v>0.13239051055542234</v>
      </c>
      <c r="Y27" s="139">
        <v>0.13220356792090904</v>
      </c>
      <c r="Z27" s="139"/>
      <c r="AA27" s="139">
        <v>9.9261597253013242E-2</v>
      </c>
      <c r="AB27" s="139">
        <v>0.1989430910287352</v>
      </c>
      <c r="AC27" s="139">
        <v>0.17627877545507689</v>
      </c>
      <c r="AD27" s="139">
        <v>0.16821798036662369</v>
      </c>
      <c r="AE27" s="139">
        <v>0.18762689265821705</v>
      </c>
    </row>
    <row r="28" spans="1:31" x14ac:dyDescent="0.25">
      <c r="B28" s="98" t="s">
        <v>28</v>
      </c>
      <c r="D28" s="139">
        <v>0.24221822975607771</v>
      </c>
      <c r="E28" s="139">
        <v>0.65327927788715789</v>
      </c>
      <c r="F28" s="139">
        <v>0.81252300557321833</v>
      </c>
      <c r="G28" s="139">
        <v>0.25900137766690251</v>
      </c>
      <c r="H28" s="139">
        <v>0.67942019262521469</v>
      </c>
      <c r="I28" s="139">
        <v>0.83609678761301864</v>
      </c>
      <c r="N28" s="98" t="s">
        <v>54</v>
      </c>
      <c r="O28" s="139">
        <v>0.38986754718966021</v>
      </c>
      <c r="P28" s="139">
        <v>0.24694896363030913</v>
      </c>
      <c r="Q28" s="139">
        <v>0.24522664359183832</v>
      </c>
      <c r="R28" s="139">
        <v>0.28829242657163057</v>
      </c>
      <c r="S28" s="139">
        <v>0.24253235278022325</v>
      </c>
      <c r="T28" s="139"/>
      <c r="U28" s="139">
        <v>0.19328894950983047</v>
      </c>
      <c r="V28" s="139">
        <v>0.20231802086863129</v>
      </c>
      <c r="W28" s="139">
        <v>0.21336871976855659</v>
      </c>
      <c r="X28" s="139">
        <v>0.19764837680637184</v>
      </c>
      <c r="Y28" s="139">
        <v>0.20897918703090188</v>
      </c>
      <c r="Z28" s="139"/>
      <c r="AA28" s="139">
        <v>0.31982062138028666</v>
      </c>
      <c r="AB28" s="139">
        <v>0.23470692301575119</v>
      </c>
      <c r="AC28" s="139">
        <v>0.23618521348073465</v>
      </c>
      <c r="AD28" s="139">
        <v>0.26095292965894346</v>
      </c>
      <c r="AE28" s="139">
        <v>0.23329326922763008</v>
      </c>
    </row>
    <row r="29" spans="1:31" x14ac:dyDescent="0.25">
      <c r="B29" s="98" t="s">
        <v>55</v>
      </c>
      <c r="D29" s="139">
        <v>0.77262487155230064</v>
      </c>
      <c r="E29" s="139">
        <v>0.89686488336924008</v>
      </c>
      <c r="F29" s="139">
        <v>0.87041092709275603</v>
      </c>
      <c r="G29" s="139">
        <v>0.77389195569092584</v>
      </c>
      <c r="H29" s="139">
        <v>0.92021310733955664</v>
      </c>
      <c r="I29" s="139">
        <v>0.90364555579997641</v>
      </c>
      <c r="N29" s="98" t="s">
        <v>28</v>
      </c>
      <c r="O29" s="139">
        <v>0.25131023179493522</v>
      </c>
      <c r="P29" s="139">
        <v>7.2129941070522133E-2</v>
      </c>
      <c r="Q29" s="139">
        <v>5.5514673737181212E-2</v>
      </c>
      <c r="R29" s="139">
        <v>0.11219424716691231</v>
      </c>
      <c r="S29" s="139">
        <v>5.9258887766328684E-2</v>
      </c>
      <c r="T29" s="139"/>
      <c r="U29" s="139">
        <v>8.433298124465112E-2</v>
      </c>
      <c r="V29" s="139">
        <v>7.4648921748549771E-2</v>
      </c>
      <c r="W29" s="139">
        <v>6.8897883440181079E-2</v>
      </c>
      <c r="X29" s="139">
        <v>7.8105200834453201E-2</v>
      </c>
      <c r="Y29" s="139">
        <v>7.1580676540997465E-2</v>
      </c>
      <c r="Z29" s="139"/>
      <c r="AA29" s="139">
        <v>0.19181116516613178</v>
      </c>
      <c r="AB29" s="139">
        <v>7.2820884659421187E-2</v>
      </c>
      <c r="AC29" s="139">
        <v>5.9312892223204738E-2</v>
      </c>
      <c r="AD29" s="139">
        <v>0.10191252013269153</v>
      </c>
      <c r="AE29" s="139">
        <v>6.265177286268872E-2</v>
      </c>
    </row>
    <row r="30" spans="1:31" x14ac:dyDescent="0.25">
      <c r="B30" s="163" t="s">
        <v>68</v>
      </c>
      <c r="C30" s="164">
        <v>-4.801630857836936E-2</v>
      </c>
      <c r="N30" s="98" t="s">
        <v>55</v>
      </c>
      <c r="O30" s="139">
        <v>4.8077666036418727E-2</v>
      </c>
      <c r="P30" s="139">
        <v>6.8515173799802251E-2</v>
      </c>
      <c r="Q30" s="139">
        <v>8.4618971100717671E-2</v>
      </c>
      <c r="R30" s="139">
        <v>6.0321739452591533E-2</v>
      </c>
      <c r="S30" s="139">
        <v>7.7200780426849858E-2</v>
      </c>
      <c r="T30" s="139"/>
      <c r="U30" s="139">
        <v>6.0444316533150029E-2</v>
      </c>
      <c r="V30" s="139">
        <v>4.3242316047326632E-2</v>
      </c>
      <c r="W30" s="139">
        <v>3.8569890604698086E-2</v>
      </c>
      <c r="X30" s="139">
        <v>4.9052959675091302E-2</v>
      </c>
      <c r="Y30" s="139">
        <v>4.0293539240645181E-2</v>
      </c>
      <c r="Z30" s="139"/>
      <c r="AA30" s="139">
        <v>5.2484279269390602E-2</v>
      </c>
      <c r="AB30" s="139">
        <v>6.1582957451519996E-2</v>
      </c>
      <c r="AC30" s="139">
        <v>7.1550023315705993E-2</v>
      </c>
      <c r="AD30" s="139">
        <v>5.6922919886005945E-2</v>
      </c>
      <c r="AE30" s="139">
        <v>6.7038130274473376E-2</v>
      </c>
    </row>
    <row r="31" spans="1:31" x14ac:dyDescent="0.25">
      <c r="B31" s="125" t="s">
        <v>69</v>
      </c>
    </row>
    <row r="32" spans="1:31" x14ac:dyDescent="0.25">
      <c r="B32" s="98" t="s">
        <v>28</v>
      </c>
      <c r="D32" s="139">
        <v>8.1632653061224497E-2</v>
      </c>
      <c r="E32" s="139">
        <v>0.45884161850353011</v>
      </c>
      <c r="F32" s="139">
        <v>0.51185350429850129</v>
      </c>
      <c r="G32" s="139">
        <v>0.10197240736170582</v>
      </c>
      <c r="H32" s="139">
        <v>0.49964210779727347</v>
      </c>
      <c r="I32" s="139">
        <v>0.57323415064577155</v>
      </c>
      <c r="M32" s="98" t="s">
        <v>56</v>
      </c>
    </row>
    <row r="33" spans="2:25" x14ac:dyDescent="0.25">
      <c r="B33" s="98" t="s">
        <v>55</v>
      </c>
      <c r="D33" s="139">
        <v>0.5</v>
      </c>
      <c r="E33" s="139">
        <v>0.78465899332103783</v>
      </c>
      <c r="F33" s="139">
        <v>0.82286953847505651</v>
      </c>
      <c r="G33" s="139">
        <v>0.50609275044162794</v>
      </c>
      <c r="H33" s="139">
        <v>0.76561855975502713</v>
      </c>
      <c r="I33" s="139">
        <v>0.79255895518548358</v>
      </c>
      <c r="N33" s="98" t="s">
        <v>57</v>
      </c>
      <c r="O33" s="166">
        <v>16597.345870375364</v>
      </c>
      <c r="P33" s="166">
        <v>10575.09582413904</v>
      </c>
      <c r="Q33" s="166">
        <v>11984.003155059525</v>
      </c>
      <c r="R33" s="166">
        <v>10856.70205542369</v>
      </c>
      <c r="S33" s="166">
        <v>11411.551853490677</v>
      </c>
      <c r="U33" s="165"/>
      <c r="V33" s="165"/>
      <c r="W33" s="165"/>
      <c r="X33" s="165"/>
      <c r="Y33" s="165"/>
    </row>
    <row r="38" spans="2:25" x14ac:dyDescent="0.25">
      <c r="B38" s="98" t="s">
        <v>104</v>
      </c>
      <c r="C38" s="159">
        <v>3475771378.9260001</v>
      </c>
      <c r="D38" s="165">
        <v>3546705488.7000003</v>
      </c>
      <c r="E38" s="159">
        <v>3925518290.8800001</v>
      </c>
      <c r="F38" s="165">
        <v>4277330649</v>
      </c>
      <c r="G38" s="159">
        <v>2978149647.0000005</v>
      </c>
      <c r="H38" s="165">
        <v>3146407790.4000001</v>
      </c>
      <c r="I38" s="159">
        <v>3428394795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opLeftCell="T1" workbookViewId="0">
      <selection activeCell="T11" sqref="T11"/>
    </sheetView>
  </sheetViews>
  <sheetFormatPr defaultRowHeight="15" x14ac:dyDescent="0.25"/>
  <cols>
    <col min="1" max="1" width="12.42578125" style="98" bestFit="1" customWidth="1"/>
    <col min="2" max="2" width="27" style="98" bestFit="1" customWidth="1"/>
    <col min="3" max="3" width="11.42578125" style="98" customWidth="1"/>
    <col min="4" max="4" width="10.28515625" style="98" customWidth="1"/>
    <col min="5" max="5" width="10.7109375" style="98" customWidth="1"/>
    <col min="6" max="6" width="10.5703125" style="98" customWidth="1"/>
    <col min="7" max="9" width="11.5703125" style="98" bestFit="1" customWidth="1"/>
    <col min="10" max="11" width="13.28515625" style="98" bestFit="1" customWidth="1"/>
    <col min="12" max="13" width="9.140625" style="98"/>
    <col min="14" max="14" width="28.85546875" style="98" bestFit="1" customWidth="1"/>
    <col min="15" max="17" width="18" style="98" bestFit="1" customWidth="1"/>
    <col min="18" max="19" width="19" style="98" bestFit="1" customWidth="1"/>
    <col min="20" max="20" width="1.7109375" style="98" customWidth="1"/>
    <col min="21" max="23" width="18" style="98" bestFit="1" customWidth="1"/>
    <col min="24" max="25" width="19" style="98" bestFit="1" customWidth="1"/>
    <col min="26" max="26" width="1.5703125" style="98" customWidth="1"/>
    <col min="27" max="28" width="18" style="98" bestFit="1" customWidth="1"/>
    <col min="29" max="31" width="19" style="98" bestFit="1" customWidth="1"/>
    <col min="32" max="16384" width="9.140625" style="98"/>
  </cols>
  <sheetData>
    <row r="1" spans="1:33" x14ac:dyDescent="0.25">
      <c r="A1" s="98" t="s">
        <v>86</v>
      </c>
      <c r="B1" s="98" t="s">
        <v>0</v>
      </c>
      <c r="C1" s="98">
        <v>1</v>
      </c>
      <c r="O1" s="149"/>
      <c r="P1" s="149"/>
      <c r="Q1" s="150" t="s">
        <v>1</v>
      </c>
      <c r="R1" s="149"/>
      <c r="S1" s="149"/>
      <c r="U1" s="149"/>
      <c r="V1" s="149"/>
      <c r="W1" s="150" t="s">
        <v>2</v>
      </c>
      <c r="X1" s="150"/>
      <c r="Y1" s="150"/>
      <c r="Z1" s="99"/>
      <c r="AA1" s="150"/>
      <c r="AB1" s="150"/>
      <c r="AC1" s="150" t="s">
        <v>3</v>
      </c>
      <c r="AD1" s="149"/>
      <c r="AE1" s="149"/>
    </row>
    <row r="2" spans="1:33" x14ac:dyDescent="0.25">
      <c r="C2" s="151" t="s">
        <v>2</v>
      </c>
      <c r="D2" s="151"/>
      <c r="E2" s="152" t="s">
        <v>71</v>
      </c>
      <c r="F2" s="151"/>
      <c r="G2" s="149"/>
      <c r="H2" s="149" t="s">
        <v>3</v>
      </c>
      <c r="I2" s="149"/>
      <c r="J2" s="153" t="s">
        <v>4</v>
      </c>
      <c r="K2" s="153"/>
      <c r="O2" s="149" t="s">
        <v>5</v>
      </c>
      <c r="P2" s="149"/>
      <c r="Q2" s="149"/>
      <c r="R2" s="153" t="s">
        <v>6</v>
      </c>
      <c r="S2" s="153"/>
      <c r="U2" s="149" t="s">
        <v>5</v>
      </c>
      <c r="V2" s="149"/>
      <c r="W2" s="149"/>
      <c r="X2" s="153" t="s">
        <v>6</v>
      </c>
      <c r="Y2" s="153"/>
      <c r="AA2" s="149" t="s">
        <v>5</v>
      </c>
      <c r="AB2" s="149"/>
      <c r="AC2" s="149"/>
      <c r="AD2" s="153" t="s">
        <v>6</v>
      </c>
      <c r="AE2" s="153"/>
    </row>
    <row r="3" spans="1:33" x14ac:dyDescent="0.25">
      <c r="A3" s="98" t="s">
        <v>7</v>
      </c>
      <c r="B3" s="98" t="s">
        <v>8</v>
      </c>
      <c r="C3" s="151">
        <v>2011</v>
      </c>
      <c r="D3" s="151">
        <v>2015</v>
      </c>
      <c r="E3" s="151">
        <v>2025</v>
      </c>
      <c r="F3" s="151">
        <v>2035</v>
      </c>
      <c r="G3" s="149">
        <v>2015</v>
      </c>
      <c r="H3" s="149">
        <v>2025</v>
      </c>
      <c r="I3" s="149">
        <v>2035</v>
      </c>
      <c r="J3" s="153" t="s">
        <v>9</v>
      </c>
      <c r="K3" s="153" t="s">
        <v>10</v>
      </c>
      <c r="M3" s="98" t="s">
        <v>11</v>
      </c>
      <c r="N3" s="98" t="s">
        <v>12</v>
      </c>
      <c r="O3" s="149">
        <v>2015</v>
      </c>
      <c r="P3" s="149">
        <v>2025</v>
      </c>
      <c r="Q3" s="149">
        <v>2035</v>
      </c>
      <c r="R3" s="153" t="s">
        <v>9</v>
      </c>
      <c r="S3" s="153" t="s">
        <v>10</v>
      </c>
      <c r="U3" s="149">
        <v>2015</v>
      </c>
      <c r="V3" s="149">
        <v>2025</v>
      </c>
      <c r="W3" s="149">
        <v>2035</v>
      </c>
      <c r="X3" s="153" t="s">
        <v>9</v>
      </c>
      <c r="Y3" s="153" t="s">
        <v>10</v>
      </c>
      <c r="AA3" s="149">
        <v>2015</v>
      </c>
      <c r="AB3" s="149">
        <v>2025</v>
      </c>
      <c r="AC3" s="149">
        <v>2035</v>
      </c>
      <c r="AD3" s="153" t="s">
        <v>9</v>
      </c>
      <c r="AE3" s="153" t="s">
        <v>10</v>
      </c>
    </row>
    <row r="4" spans="1:33" x14ac:dyDescent="0.25">
      <c r="A4" s="98" t="s">
        <v>13</v>
      </c>
      <c r="B4" s="98" t="s">
        <v>14</v>
      </c>
      <c r="C4" s="154">
        <v>4540496</v>
      </c>
      <c r="D4" s="155">
        <v>4552302</v>
      </c>
      <c r="E4" s="155">
        <v>4532751</v>
      </c>
      <c r="F4" s="155">
        <v>4490032</v>
      </c>
      <c r="G4" s="155">
        <v>4552468</v>
      </c>
      <c r="H4" s="155">
        <v>4535271</v>
      </c>
      <c r="I4" s="155">
        <v>4503979</v>
      </c>
      <c r="J4" s="155">
        <v>-14950</v>
      </c>
      <c r="K4" s="155">
        <v>-69546</v>
      </c>
      <c r="M4" s="98" t="s">
        <v>13</v>
      </c>
    </row>
    <row r="5" spans="1:33" x14ac:dyDescent="0.25">
      <c r="B5" s="98" t="s">
        <v>15</v>
      </c>
      <c r="C5" s="156">
        <v>2.12</v>
      </c>
      <c r="D5" s="157">
        <v>2.12</v>
      </c>
      <c r="E5" s="157">
        <v>2.12</v>
      </c>
      <c r="F5" s="157">
        <v>2.12</v>
      </c>
      <c r="G5" s="157">
        <v>2.12</v>
      </c>
      <c r="H5" s="157">
        <v>2.12</v>
      </c>
      <c r="I5" s="157">
        <v>2.12</v>
      </c>
      <c r="J5" s="155"/>
      <c r="K5" s="155"/>
      <c r="N5" s="98" t="s">
        <v>16</v>
      </c>
      <c r="O5" s="120">
        <v>51501935.340094924</v>
      </c>
      <c r="P5" s="120">
        <v>80265526.952195048</v>
      </c>
      <c r="Q5" s="120">
        <v>120722845.13823843</v>
      </c>
      <c r="R5" s="120">
        <v>686268904.51628685</v>
      </c>
      <c r="S5" s="120">
        <v>997037268.06162071</v>
      </c>
      <c r="T5" s="120"/>
      <c r="U5" s="120">
        <v>660886405.69291937</v>
      </c>
      <c r="V5" s="120">
        <v>966228111.38097584</v>
      </c>
      <c r="W5" s="120">
        <v>1371244344.1167479</v>
      </c>
      <c r="X5" s="120">
        <v>8236227873.8509331</v>
      </c>
      <c r="Y5" s="120">
        <v>11773302178.150227</v>
      </c>
      <c r="Z5" s="120"/>
      <c r="AA5" s="120">
        <v>712388341.0330143</v>
      </c>
      <c r="AB5" s="120">
        <v>1046493638.3331709</v>
      </c>
      <c r="AC5" s="120">
        <v>1491967189.2549863</v>
      </c>
      <c r="AD5" s="120">
        <v>8922496778.3672199</v>
      </c>
      <c r="AE5" s="120">
        <v>12770339446.211847</v>
      </c>
    </row>
    <row r="6" spans="1:33" x14ac:dyDescent="0.25">
      <c r="B6" s="98" t="s">
        <v>17</v>
      </c>
      <c r="C6" s="154">
        <v>9989</v>
      </c>
      <c r="D6" s="155">
        <v>10015</v>
      </c>
      <c r="E6" s="155">
        <v>9972</v>
      </c>
      <c r="F6" s="155">
        <v>9878</v>
      </c>
      <c r="G6" s="155">
        <v>8615</v>
      </c>
      <c r="H6" s="155">
        <v>4335</v>
      </c>
      <c r="I6" s="155">
        <v>4104</v>
      </c>
      <c r="J6" s="155">
        <v>40925</v>
      </c>
      <c r="K6" s="155">
        <v>57531</v>
      </c>
      <c r="N6" s="98" t="s">
        <v>18</v>
      </c>
      <c r="O6" s="120">
        <v>150804460.44925302</v>
      </c>
      <c r="P6" s="120">
        <v>637612611.31768501</v>
      </c>
      <c r="Q6" s="120">
        <v>1101488027.528307</v>
      </c>
      <c r="R6" s="120">
        <v>3964101479.2122908</v>
      </c>
      <c r="S6" s="120">
        <v>8930206997.320755</v>
      </c>
      <c r="T6" s="120"/>
      <c r="U6" s="120">
        <v>420878553.94819015</v>
      </c>
      <c r="V6" s="120">
        <v>595991233.43706286</v>
      </c>
      <c r="W6" s="120">
        <v>846177822.21753073</v>
      </c>
      <c r="X6" s="120">
        <v>5119481957.9432135</v>
      </c>
      <c r="Y6" s="120">
        <v>7261894910.1402903</v>
      </c>
      <c r="Z6" s="120"/>
      <c r="AA6" s="120">
        <v>571683014.39744318</v>
      </c>
      <c r="AB6" s="120">
        <v>1233603844.7547479</v>
      </c>
      <c r="AC6" s="120">
        <v>1947665849.7458377</v>
      </c>
      <c r="AD6" s="120">
        <v>9083583437.1555042</v>
      </c>
      <c r="AE6" s="120">
        <v>16192101907.461046</v>
      </c>
    </row>
    <row r="7" spans="1:33" x14ac:dyDescent="0.25">
      <c r="B7" s="98" t="s">
        <v>19</v>
      </c>
      <c r="C7" s="158">
        <v>62417.32015107754</v>
      </c>
      <c r="D7" s="133">
        <v>62579.699474190922</v>
      </c>
      <c r="E7" s="133">
        <v>62311.220025179588</v>
      </c>
      <c r="F7" s="133">
        <v>61723.517588683993</v>
      </c>
      <c r="G7" s="133">
        <v>59250.923350366582</v>
      </c>
      <c r="H7" s="133">
        <v>49814.470413982075</v>
      </c>
      <c r="I7" s="133">
        <v>48296.777308746205</v>
      </c>
      <c r="J7" s="133">
        <v>94844.286454861867</v>
      </c>
      <c r="K7" s="133">
        <v>131197.88002666074</v>
      </c>
      <c r="N7" s="98" t="s">
        <v>20</v>
      </c>
      <c r="O7" s="120">
        <v>161294772.05760771</v>
      </c>
      <c r="P7" s="120">
        <v>643476187.00986779</v>
      </c>
      <c r="Q7" s="120">
        <v>924933461.59414303</v>
      </c>
      <c r="R7" s="120">
        <v>4602635551.4757948</v>
      </c>
      <c r="S7" s="120">
        <v>7902129308.7994242</v>
      </c>
      <c r="T7" s="120"/>
      <c r="U7" s="120">
        <v>434180921.37401217</v>
      </c>
      <c r="V7" s="120">
        <v>614861163.28077281</v>
      </c>
      <c r="W7" s="120">
        <v>873072403.86955893</v>
      </c>
      <c r="X7" s="120">
        <v>5281439433.3372087</v>
      </c>
      <c r="Y7" s="120">
        <v>7492282262.8713923</v>
      </c>
      <c r="Z7" s="120"/>
      <c r="AA7" s="120">
        <v>595475693.43161988</v>
      </c>
      <c r="AB7" s="120">
        <v>1258337350.2906406</v>
      </c>
      <c r="AC7" s="120">
        <v>1798005865.463702</v>
      </c>
      <c r="AD7" s="120">
        <v>9884074984.8130035</v>
      </c>
      <c r="AE7" s="120">
        <v>15394411571.670816</v>
      </c>
    </row>
    <row r="8" spans="1:33" x14ac:dyDescent="0.25">
      <c r="B8" s="98" t="s">
        <v>21</v>
      </c>
      <c r="C8" s="154">
        <v>76244</v>
      </c>
      <c r="D8" s="155">
        <v>76446</v>
      </c>
      <c r="E8" s="155">
        <v>76123</v>
      </c>
      <c r="F8" s="155">
        <v>75407</v>
      </c>
      <c r="G8" s="155">
        <v>57683</v>
      </c>
      <c r="H8" s="155">
        <v>28309</v>
      </c>
      <c r="I8" s="155">
        <v>22245</v>
      </c>
      <c r="J8" s="155">
        <v>370690</v>
      </c>
      <c r="K8" s="155">
        <v>514688</v>
      </c>
      <c r="N8" s="98" t="s">
        <v>22</v>
      </c>
      <c r="O8" s="120">
        <v>145082311.47246647</v>
      </c>
      <c r="P8" s="120">
        <v>861333287.82293546</v>
      </c>
      <c r="Q8" s="120">
        <v>1032926083.692369</v>
      </c>
      <c r="R8" s="120">
        <v>5355269610.1790295</v>
      </c>
      <c r="S8" s="120">
        <v>9694444231.7907543</v>
      </c>
      <c r="T8" s="120"/>
      <c r="U8" s="120">
        <v>350730946.74777216</v>
      </c>
      <c r="V8" s="120">
        <v>497677353.35526192</v>
      </c>
      <c r="W8" s="120">
        <v>707439489.1732049</v>
      </c>
      <c r="X8" s="120">
        <v>4273582133.036654</v>
      </c>
      <c r="Y8" s="120">
        <v>6069873250.6237068</v>
      </c>
      <c r="Z8" s="120"/>
      <c r="AA8" s="120">
        <v>495813258.22023863</v>
      </c>
      <c r="AB8" s="120">
        <v>1359010641.1781974</v>
      </c>
      <c r="AC8" s="120">
        <v>1740365572.8655739</v>
      </c>
      <c r="AD8" s="120">
        <v>9628851743.215683</v>
      </c>
      <c r="AE8" s="120">
        <v>15764317482.414461</v>
      </c>
    </row>
    <row r="9" spans="1:33" x14ac:dyDescent="0.25">
      <c r="B9" s="98" t="s">
        <v>23</v>
      </c>
      <c r="C9" s="154">
        <v>82907</v>
      </c>
      <c r="D9" s="155">
        <v>82415</v>
      </c>
      <c r="E9" s="155">
        <v>82674</v>
      </c>
      <c r="F9" s="155">
        <v>81941</v>
      </c>
      <c r="G9" s="155">
        <v>66312</v>
      </c>
      <c r="H9" s="155">
        <v>50680</v>
      </c>
      <c r="I9" s="155">
        <v>47457</v>
      </c>
      <c r="J9" s="155">
        <v>268711</v>
      </c>
      <c r="K9" s="155">
        <v>338548</v>
      </c>
      <c r="M9" s="98" t="s">
        <v>24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3" x14ac:dyDescent="0.25">
      <c r="B10" s="98" t="s">
        <v>25</v>
      </c>
      <c r="C10" s="154">
        <v>159151</v>
      </c>
      <c r="D10" s="155">
        <v>158861</v>
      </c>
      <c r="E10" s="155">
        <v>158797</v>
      </c>
      <c r="F10" s="155">
        <v>157348</v>
      </c>
      <c r="G10" s="155">
        <v>123995</v>
      </c>
      <c r="H10" s="155">
        <v>78989</v>
      </c>
      <c r="I10" s="155">
        <v>69702</v>
      </c>
      <c r="J10" s="155">
        <v>639401</v>
      </c>
      <c r="K10" s="155">
        <v>853236</v>
      </c>
      <c r="N10" s="98" t="s">
        <v>26</v>
      </c>
      <c r="O10" s="120">
        <v>165774085.68842816</v>
      </c>
      <c r="P10" s="120">
        <v>236050637.68911785</v>
      </c>
      <c r="Q10" s="120">
        <v>338604790.05608755</v>
      </c>
      <c r="R10" s="120">
        <v>2022760188.9002972</v>
      </c>
      <c r="S10" s="120">
        <v>2891802642.1172376</v>
      </c>
      <c r="T10" s="120"/>
      <c r="U10" s="155">
        <v>33733461.379561305</v>
      </c>
      <c r="V10" s="155">
        <v>55727367.169186279</v>
      </c>
      <c r="W10" s="155">
        <v>89009403.02110678</v>
      </c>
      <c r="X10" s="155">
        <v>448896087.50151873</v>
      </c>
      <c r="Y10" s="155">
        <v>726767879.36009419</v>
      </c>
      <c r="Z10" s="155">
        <v>0</v>
      </c>
      <c r="AA10" s="155">
        <v>199507547.06798947</v>
      </c>
      <c r="AB10" s="155">
        <v>291778004.85830414</v>
      </c>
      <c r="AC10" s="155">
        <v>427614193.07719433</v>
      </c>
      <c r="AD10" s="155">
        <v>2471656276.4018159</v>
      </c>
      <c r="AE10" s="155">
        <v>3618570521.4773316</v>
      </c>
    </row>
    <row r="11" spans="1:33" x14ac:dyDescent="0.25">
      <c r="B11" s="98" t="s">
        <v>62</v>
      </c>
      <c r="C11" s="158">
        <v>35.051456933339438</v>
      </c>
      <c r="D11" s="155">
        <v>34.896849989302119</v>
      </c>
      <c r="E11" s="155">
        <v>35.033250227069608</v>
      </c>
      <c r="F11" s="155">
        <v>35.043848239834368</v>
      </c>
      <c r="G11" s="155">
        <v>27.236874591979561</v>
      </c>
      <c r="H11" s="155">
        <v>17.416599801864102</v>
      </c>
      <c r="I11" s="155">
        <v>15.47564942021266</v>
      </c>
      <c r="N11" s="98" t="s">
        <v>27</v>
      </c>
      <c r="O11" s="120">
        <v>123992407.25565964</v>
      </c>
      <c r="P11" s="120">
        <v>209102090.04632652</v>
      </c>
      <c r="Q11" s="120">
        <v>342535880.44369471</v>
      </c>
      <c r="R11" s="120">
        <v>1667802173.2419033</v>
      </c>
      <c r="S11" s="120">
        <v>2763537923.8607502</v>
      </c>
      <c r="T11" s="120"/>
      <c r="U11" s="155">
        <v>351910685.01851237</v>
      </c>
      <c r="V11" s="155">
        <v>556127289.4774369</v>
      </c>
      <c r="W11" s="155">
        <v>862672145.13859093</v>
      </c>
      <c r="X11" s="155">
        <v>4560480511.3317795</v>
      </c>
      <c r="Y11" s="155">
        <v>7128455802.178442</v>
      </c>
      <c r="Z11" s="155">
        <v>0</v>
      </c>
      <c r="AA11" s="155">
        <v>475903092.27417201</v>
      </c>
      <c r="AB11" s="155">
        <v>765229379.52376342</v>
      </c>
      <c r="AC11" s="155">
        <v>1205208025.5822856</v>
      </c>
      <c r="AD11" s="155">
        <v>6228282684.5736828</v>
      </c>
      <c r="AE11" s="155">
        <v>9891993726.0391922</v>
      </c>
    </row>
    <row r="12" spans="1:33" x14ac:dyDescent="0.25">
      <c r="B12" s="98" t="s">
        <v>63</v>
      </c>
      <c r="C12" s="154">
        <v>220</v>
      </c>
      <c r="D12" s="98">
        <v>220</v>
      </c>
      <c r="E12" s="98">
        <v>220</v>
      </c>
      <c r="F12" s="98">
        <v>220</v>
      </c>
      <c r="G12" s="133">
        <v>189.23</v>
      </c>
      <c r="H12" s="159">
        <v>95.59</v>
      </c>
      <c r="I12" s="159">
        <v>91.12</v>
      </c>
      <c r="N12" s="98" t="s">
        <v>30</v>
      </c>
      <c r="O12" s="120">
        <v>264579421.77525267</v>
      </c>
      <c r="P12" s="120">
        <v>177756647.48486191</v>
      </c>
      <c r="Q12" s="120">
        <v>195543079.85743749</v>
      </c>
      <c r="R12" s="120">
        <v>1996160706.2206202</v>
      </c>
      <c r="S12" s="120">
        <v>1825854130.2622163</v>
      </c>
      <c r="T12" s="120"/>
      <c r="U12" s="155">
        <v>35655259.94674889</v>
      </c>
      <c r="V12" s="155">
        <v>50710653.104841419</v>
      </c>
      <c r="W12" s="155">
        <v>72691697.755320832</v>
      </c>
      <c r="X12" s="155">
        <v>434707614.99406052</v>
      </c>
      <c r="Y12" s="155">
        <v>621010105.31459689</v>
      </c>
      <c r="Z12" s="155">
        <v>0</v>
      </c>
      <c r="AA12" s="155">
        <v>300234681.72200155</v>
      </c>
      <c r="AB12" s="155">
        <v>228467300.58970332</v>
      </c>
      <c r="AC12" s="155">
        <v>268234777.61275834</v>
      </c>
      <c r="AD12" s="155">
        <v>2430868321.2146807</v>
      </c>
      <c r="AE12" s="155">
        <v>2446864235.5768132</v>
      </c>
    </row>
    <row r="13" spans="1:33" x14ac:dyDescent="0.25">
      <c r="A13" s="98" t="s">
        <v>28</v>
      </c>
      <c r="B13" s="98" t="s">
        <v>29</v>
      </c>
      <c r="C13" s="154">
        <v>448739</v>
      </c>
      <c r="D13" s="155">
        <v>431743.36455460708</v>
      </c>
      <c r="E13" s="155">
        <v>392017.37047228985</v>
      </c>
      <c r="F13" s="155">
        <v>355946.68353628233</v>
      </c>
      <c r="G13" s="155">
        <v>396499.00826443511</v>
      </c>
      <c r="H13" s="155">
        <v>212143.48572328631</v>
      </c>
      <c r="I13" s="155">
        <v>173754.1262248065</v>
      </c>
      <c r="J13" s="155">
        <v>1462667.4354545816</v>
      </c>
      <c r="K13" s="155">
        <v>1863604.7675351424</v>
      </c>
      <c r="N13" s="98" t="s">
        <v>58</v>
      </c>
      <c r="O13" s="120">
        <v>26260318.478357479</v>
      </c>
      <c r="P13" s="120">
        <v>154729494.00573799</v>
      </c>
      <c r="Q13" s="120">
        <v>386386874.75400734</v>
      </c>
      <c r="R13" s="120">
        <v>830967120.40744078</v>
      </c>
      <c r="S13" s="120">
        <v>2695239929.4114923</v>
      </c>
      <c r="T13" s="120"/>
      <c r="U13" s="155">
        <v>11249067.593239181</v>
      </c>
      <c r="V13" s="155">
        <v>29348273.856967423</v>
      </c>
      <c r="W13" s="155">
        <v>48253019.226507224</v>
      </c>
      <c r="X13" s="155">
        <v>206400630.89832199</v>
      </c>
      <c r="Y13" s="155">
        <v>395220217.54758906</v>
      </c>
      <c r="Z13" s="155">
        <v>0</v>
      </c>
      <c r="AA13" s="155">
        <v>37509386.07159666</v>
      </c>
      <c r="AB13" s="155">
        <v>184077767.86270541</v>
      </c>
      <c r="AC13" s="155">
        <v>434639893.98051459</v>
      </c>
      <c r="AD13" s="155">
        <v>1037367751.3057628</v>
      </c>
      <c r="AE13" s="155">
        <v>3090460146.9590812</v>
      </c>
    </row>
    <row r="14" spans="1:33" x14ac:dyDescent="0.25">
      <c r="B14" s="98" t="s">
        <v>31</v>
      </c>
      <c r="C14" s="158">
        <v>69715</v>
      </c>
      <c r="D14" s="155">
        <v>67074.599399482628</v>
      </c>
      <c r="E14" s="155">
        <v>60902.865546510759</v>
      </c>
      <c r="F14" s="155">
        <v>55299.011324471299</v>
      </c>
      <c r="G14" s="155">
        <v>55297.591663881038</v>
      </c>
      <c r="H14" s="155">
        <v>21157.562061834531</v>
      </c>
      <c r="I14" s="155">
        <v>10425.24757348839</v>
      </c>
      <c r="J14" s="155">
        <v>321477.4477912545</v>
      </c>
      <c r="K14" s="155">
        <v>432137.92538962001</v>
      </c>
      <c r="N14" s="98" t="s">
        <v>35</v>
      </c>
      <c r="O14" s="120">
        <v>25816101.726936273</v>
      </c>
      <c r="P14" s="120">
        <v>173518215.7086989</v>
      </c>
      <c r="Q14" s="120">
        <v>428882176.55810922</v>
      </c>
      <c r="R14" s="120">
        <v>875536833.33279741</v>
      </c>
      <c r="S14" s="120">
        <v>3002451512.4783945</v>
      </c>
      <c r="T14" s="120"/>
      <c r="U14" s="155">
        <v>10461632.861712439</v>
      </c>
      <c r="V14" s="155">
        <v>27293894.686979704</v>
      </c>
      <c r="W14" s="155">
        <v>44875307.88065172</v>
      </c>
      <c r="X14" s="155">
        <v>191952586.73543945</v>
      </c>
      <c r="Y14" s="155">
        <v>367554802.31925786</v>
      </c>
      <c r="Z14" s="155">
        <v>0</v>
      </c>
      <c r="AA14" s="155">
        <v>36277734.588648714</v>
      </c>
      <c r="AB14" s="155">
        <v>200812110.39567861</v>
      </c>
      <c r="AC14" s="155">
        <v>473757484.43876094</v>
      </c>
      <c r="AD14" s="155">
        <v>1067489420.0682368</v>
      </c>
      <c r="AE14" s="155">
        <v>3370006314.7976522</v>
      </c>
    </row>
    <row r="15" spans="1:33" x14ac:dyDescent="0.25">
      <c r="A15" s="98" t="s">
        <v>33</v>
      </c>
      <c r="B15" s="98" t="s">
        <v>34</v>
      </c>
      <c r="C15" s="158">
        <v>48306</v>
      </c>
      <c r="D15" s="155">
        <v>60272</v>
      </c>
      <c r="E15" s="155">
        <v>63613</v>
      </c>
      <c r="F15" s="155">
        <v>63488</v>
      </c>
      <c r="G15" s="155">
        <v>30136</v>
      </c>
      <c r="H15" s="155">
        <v>14300.901818181819</v>
      </c>
      <c r="I15" s="155">
        <v>12657.120000000004</v>
      </c>
      <c r="J15" s="155">
        <v>397240.49090909085</v>
      </c>
      <c r="K15" s="155">
        <v>500714.89090909087</v>
      </c>
      <c r="M15" s="98" t="s">
        <v>37</v>
      </c>
      <c r="O15" s="120">
        <v>1586337182.223788</v>
      </c>
      <c r="P15" s="120">
        <v>1207084279.6187973</v>
      </c>
      <c r="Q15" s="120">
        <v>1330893410.494159</v>
      </c>
      <c r="R15" s="120">
        <v>12603069145.701031</v>
      </c>
      <c r="S15" s="120">
        <v>12762799631.130613</v>
      </c>
      <c r="T15" s="120"/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1586337182.223788</v>
      </c>
      <c r="AB15" s="155">
        <v>1207084279.6187973</v>
      </c>
      <c r="AC15" s="155">
        <v>1330893410.494159</v>
      </c>
      <c r="AD15" s="155">
        <v>12603069145.701031</v>
      </c>
      <c r="AE15" s="155">
        <v>12762799631.130613</v>
      </c>
      <c r="AG15" s="98">
        <v>4.3603727061988629</v>
      </c>
    </row>
    <row r="16" spans="1:33" x14ac:dyDescent="0.25">
      <c r="B16" s="98" t="s">
        <v>36</v>
      </c>
      <c r="C16" s="158">
        <v>13471</v>
      </c>
      <c r="D16" s="155">
        <v>25292</v>
      </c>
      <c r="E16" s="155">
        <v>50343</v>
      </c>
      <c r="F16" s="155">
        <v>59636</v>
      </c>
      <c r="G16" s="155">
        <v>5223.6551607100428</v>
      </c>
      <c r="H16" s="155">
        <v>3582.2831145799933</v>
      </c>
      <c r="I16" s="155">
        <v>5239.1925521254261</v>
      </c>
      <c r="J16" s="155">
        <v>334145.30862354976</v>
      </c>
      <c r="K16" s="155">
        <v>505787.62166647293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x14ac:dyDescent="0.25">
      <c r="A17" s="98" t="s">
        <v>38</v>
      </c>
      <c r="B17" s="98" t="s">
        <v>39</v>
      </c>
      <c r="C17" s="160">
        <v>78844</v>
      </c>
      <c r="D17" s="155">
        <v>87545.406234856928</v>
      </c>
      <c r="E17" s="155">
        <v>105439.2448627064</v>
      </c>
      <c r="F17" s="155">
        <v>108935.83094350751</v>
      </c>
      <c r="G17" s="155">
        <v>57362.262696103418</v>
      </c>
      <c r="H17" s="155">
        <v>23448.517215507738</v>
      </c>
      <c r="I17" s="155">
        <v>14846.81457533594</v>
      </c>
      <c r="J17" s="155">
        <v>621401.68546112115</v>
      </c>
      <c r="K17" s="155">
        <v>888969.31974239147</v>
      </c>
      <c r="M17" s="98" t="s">
        <v>40</v>
      </c>
      <c r="O17" s="120">
        <v>1115105814.2440565</v>
      </c>
      <c r="P17" s="120">
        <v>3173844698.0374265</v>
      </c>
      <c r="Q17" s="120">
        <v>4872023219.6223936</v>
      </c>
      <c r="R17" s="120">
        <v>22001502567.486462</v>
      </c>
      <c r="S17" s="120">
        <v>40702703944.102646</v>
      </c>
      <c r="T17" s="120"/>
      <c r="U17" s="120">
        <v>2309686934.5626678</v>
      </c>
      <c r="V17" s="120">
        <v>3393965339.749485</v>
      </c>
      <c r="W17" s="120">
        <v>4915435632.3992195</v>
      </c>
      <c r="X17" s="120">
        <v>28753168829.629131</v>
      </c>
      <c r="Y17" s="120">
        <v>41836361408.5056</v>
      </c>
      <c r="Z17" s="120"/>
      <c r="AA17" s="120">
        <v>3424792748.8067241</v>
      </c>
      <c r="AB17" s="120">
        <v>6567810037.786912</v>
      </c>
      <c r="AC17" s="120">
        <v>9787458852.0216141</v>
      </c>
      <c r="AD17" s="120">
        <v>50754671397.115593</v>
      </c>
      <c r="AE17" s="120">
        <v>82539065352.608231</v>
      </c>
    </row>
    <row r="18" spans="1:31" x14ac:dyDescent="0.25">
      <c r="A18" s="98" t="s">
        <v>41</v>
      </c>
      <c r="C18" s="158">
        <v>310401.32015107753</v>
      </c>
      <c r="D18" s="155">
        <v>319001.10570904787</v>
      </c>
      <c r="E18" s="155">
        <v>336519.46488788596</v>
      </c>
      <c r="F18" s="155">
        <v>337885.34853219148</v>
      </c>
      <c r="G18" s="155">
        <v>249223.18604647001</v>
      </c>
      <c r="H18" s="155">
        <v>156586.98762948983</v>
      </c>
      <c r="I18" s="155">
        <v>136949.59188408215</v>
      </c>
      <c r="J18" s="155">
        <v>1396571.9719159831</v>
      </c>
      <c r="K18" s="155">
        <v>1930934.1997690522</v>
      </c>
      <c r="N18" s="98" t="s">
        <v>42</v>
      </c>
      <c r="O18" s="133">
        <v>260740994</v>
      </c>
      <c r="P18" s="133">
        <v>286135576</v>
      </c>
      <c r="Q18" s="133">
        <v>308169028</v>
      </c>
      <c r="R18" s="133">
        <v>2748779420</v>
      </c>
      <c r="S18" s="133">
        <v>2986528427</v>
      </c>
      <c r="U18" s="133">
        <v>260627205</v>
      </c>
      <c r="V18" s="133">
        <v>285108661</v>
      </c>
      <c r="W18" s="133">
        <v>305894605</v>
      </c>
      <c r="X18" s="133">
        <v>2743152166</v>
      </c>
      <c r="Y18" s="133">
        <v>2969517598</v>
      </c>
      <c r="AA18" s="133">
        <v>260740994</v>
      </c>
      <c r="AB18" s="133">
        <v>286135576</v>
      </c>
      <c r="AC18" s="133">
        <v>308169028</v>
      </c>
      <c r="AD18" s="133">
        <v>2748779420</v>
      </c>
      <c r="AE18" s="133">
        <v>2986528427</v>
      </c>
    </row>
    <row r="19" spans="1:31" x14ac:dyDescent="0.25">
      <c r="N19" s="98" t="s">
        <v>43</v>
      </c>
      <c r="O19" s="134">
        <v>4.2766800767970397</v>
      </c>
      <c r="P19" s="134">
        <v>11.092100962787747</v>
      </c>
      <c r="Q19" s="134">
        <v>15.809581031687564</v>
      </c>
      <c r="R19" s="134">
        <v>8.0040989856823295</v>
      </c>
      <c r="S19" s="134">
        <v>13.628768297038762</v>
      </c>
      <c r="T19" s="134"/>
      <c r="U19" s="134">
        <v>8.8620331655809608</v>
      </c>
      <c r="V19" s="134">
        <v>11.904111673932926</v>
      </c>
      <c r="W19" s="134">
        <v>16.069049770914461</v>
      </c>
      <c r="X19" s="134">
        <v>10.481798708073978</v>
      </c>
      <c r="Y19" s="134">
        <v>14.088605313092877</v>
      </c>
      <c r="Z19" s="134"/>
      <c r="AA19" s="134">
        <v>13.134845795696874</v>
      </c>
      <c r="AB19" s="134">
        <v>22.953489844223046</v>
      </c>
      <c r="AC19" s="134">
        <v>31.760034146006436</v>
      </c>
      <c r="AD19" s="134">
        <v>18.464439535535956</v>
      </c>
      <c r="AE19" s="134">
        <v>27.637126975389151</v>
      </c>
    </row>
    <row r="20" spans="1:31" x14ac:dyDescent="0.25">
      <c r="M20" s="98" t="s">
        <v>44</v>
      </c>
      <c r="O20" s="120">
        <v>2701442996.4678445</v>
      </c>
      <c r="P20" s="120">
        <v>4380928977.6562233</v>
      </c>
      <c r="Q20" s="120">
        <v>6202916630.1165524</v>
      </c>
      <c r="R20" s="120">
        <v>34604571713.187492</v>
      </c>
      <c r="S20" s="120">
        <v>53465503575.233261</v>
      </c>
      <c r="T20" s="120"/>
      <c r="U20" s="120">
        <v>2309686934.5626678</v>
      </c>
      <c r="V20" s="120">
        <v>3393965339.749485</v>
      </c>
      <c r="W20" s="120">
        <v>4915435632.3992195</v>
      </c>
      <c r="X20" s="120">
        <v>28753168829.629131</v>
      </c>
      <c r="Y20" s="120">
        <v>41836361408.5056</v>
      </c>
      <c r="Z20" s="120"/>
      <c r="AA20" s="120">
        <v>5011129931.0305119</v>
      </c>
      <c r="AB20" s="120">
        <v>7774894317.4057093</v>
      </c>
      <c r="AC20" s="120">
        <v>11118352262.515774</v>
      </c>
      <c r="AD20" s="120">
        <v>63357740542.81662</v>
      </c>
      <c r="AE20" s="120">
        <v>95301864983.738846</v>
      </c>
    </row>
    <row r="21" spans="1:31" x14ac:dyDescent="0.25">
      <c r="D21" s="161" t="s">
        <v>65</v>
      </c>
      <c r="E21" s="161"/>
      <c r="F21" s="161"/>
      <c r="G21" s="162" t="s">
        <v>66</v>
      </c>
      <c r="H21" s="162"/>
      <c r="I21" s="162"/>
      <c r="N21" s="98" t="s">
        <v>43</v>
      </c>
      <c r="O21" s="134">
        <v>10.360637792413435</v>
      </c>
      <c r="P21" s="134">
        <v>15.310675585674895</v>
      </c>
      <c r="Q21" s="134">
        <v>20.128293457564958</v>
      </c>
      <c r="R21" s="134">
        <v>12.589068246584693</v>
      </c>
      <c r="S21" s="134">
        <v>17.902224901619281</v>
      </c>
      <c r="T21" s="134"/>
      <c r="U21" s="134">
        <v>8.8620331655809608</v>
      </c>
      <c r="V21" s="134">
        <v>11.904111673932926</v>
      </c>
      <c r="W21" s="134">
        <v>16.069049770914461</v>
      </c>
      <c r="X21" s="134">
        <v>10.481798708073978</v>
      </c>
      <c r="Y21" s="134">
        <v>14.088605313092877</v>
      </c>
      <c r="Z21" s="134"/>
      <c r="AA21" s="134">
        <v>19.218803511313268</v>
      </c>
      <c r="AB21" s="134">
        <v>27.172064467110197</v>
      </c>
      <c r="AC21" s="134">
        <v>36.078746571883833</v>
      </c>
      <c r="AD21" s="134">
        <v>23.049408796438318</v>
      </c>
      <c r="AE21" s="134">
        <v>31.910583579969668</v>
      </c>
    </row>
    <row r="22" spans="1:31" x14ac:dyDescent="0.25">
      <c r="A22" s="98" t="s">
        <v>45</v>
      </c>
      <c r="B22" s="125" t="s">
        <v>67</v>
      </c>
      <c r="D22" s="98">
        <v>2015</v>
      </c>
      <c r="E22" s="98">
        <v>2025</v>
      </c>
      <c r="F22" s="98">
        <v>2035</v>
      </c>
      <c r="G22" s="98">
        <v>2015</v>
      </c>
      <c r="H22" s="98">
        <v>2025</v>
      </c>
      <c r="I22" s="98">
        <v>2035</v>
      </c>
    </row>
    <row r="23" spans="1:31" x14ac:dyDescent="0.25">
      <c r="B23" s="98" t="s">
        <v>46</v>
      </c>
      <c r="D23" s="139">
        <v>0.1397903145282077</v>
      </c>
      <c r="E23" s="139">
        <v>0.56528279181708785</v>
      </c>
      <c r="F23" s="139">
        <v>0.58453128163595869</v>
      </c>
      <c r="G23" s="139">
        <v>0.1375513064370808</v>
      </c>
      <c r="H23" s="139">
        <v>0.56602262488737609</v>
      </c>
      <c r="I23" s="139">
        <v>0.58914806286915611</v>
      </c>
      <c r="M23" s="98" t="s">
        <v>45</v>
      </c>
      <c r="N23" s="98" t="s">
        <v>47</v>
      </c>
    </row>
    <row r="24" spans="1:31" x14ac:dyDescent="0.25">
      <c r="B24" s="98" t="s">
        <v>19</v>
      </c>
      <c r="D24" s="139">
        <v>5.3192587241445474E-2</v>
      </c>
      <c r="E24" s="139">
        <v>0.20055376232639405</v>
      </c>
      <c r="F24" s="139">
        <v>0.217530380711798</v>
      </c>
      <c r="G24" s="139">
        <v>5.0729457673717428E-2</v>
      </c>
      <c r="H24" s="139">
        <v>0.20191270158012217</v>
      </c>
      <c r="I24" s="139">
        <v>0.22622795737070051</v>
      </c>
      <c r="N24" s="98" t="s">
        <v>48</v>
      </c>
      <c r="O24" s="139">
        <v>4.6185693485069575E-2</v>
      </c>
      <c r="P24" s="139">
        <v>2.5289683204042061E-2</v>
      </c>
      <c r="Q24" s="139">
        <v>2.477879100658208E-2</v>
      </c>
      <c r="R24" s="139">
        <v>3.1191910752970401E-2</v>
      </c>
      <c r="S24" s="139">
        <v>2.4495602784298069E-2</v>
      </c>
      <c r="T24" s="139"/>
      <c r="U24" s="139">
        <v>0.28613679014383664</v>
      </c>
      <c r="V24" s="139">
        <v>0.28469003500557111</v>
      </c>
      <c r="W24" s="139">
        <v>0.27896700245211936</v>
      </c>
      <c r="X24" s="139">
        <v>0.2864459191490501</v>
      </c>
      <c r="Y24" s="139">
        <v>0.28141314831831049</v>
      </c>
      <c r="Z24" s="139"/>
      <c r="AA24" s="139">
        <v>0.2080091828275526</v>
      </c>
      <c r="AB24" s="139">
        <v>0.15933677014291314</v>
      </c>
      <c r="AC24" s="139">
        <v>0.15243662444075751</v>
      </c>
      <c r="AD24" s="139">
        <v>0.1757965628140051</v>
      </c>
      <c r="AE24" s="139">
        <v>0.15471873096280833</v>
      </c>
    </row>
    <row r="25" spans="1:31" x14ac:dyDescent="0.25">
      <c r="B25" s="98" t="s">
        <v>49</v>
      </c>
      <c r="D25" s="139">
        <v>0.24544122648667033</v>
      </c>
      <c r="E25" s="139">
        <v>0.62811502436845634</v>
      </c>
      <c r="F25" s="139">
        <v>0.70500086198893996</v>
      </c>
      <c r="G25" s="139">
        <v>0.24344210691988877</v>
      </c>
      <c r="H25" s="139">
        <v>0.62968631452266954</v>
      </c>
      <c r="I25" s="139">
        <v>0.70901028176752212</v>
      </c>
      <c r="N25" s="98" t="s">
        <v>50</v>
      </c>
      <c r="O25" s="139">
        <v>0.13523780301646546</v>
      </c>
      <c r="P25" s="139">
        <v>0.20089597065412751</v>
      </c>
      <c r="Q25" s="139">
        <v>0.22608431402625331</v>
      </c>
      <c r="R25" s="139">
        <v>0.18017412524680879</v>
      </c>
      <c r="S25" s="139">
        <v>0.21940082923200091</v>
      </c>
      <c r="T25" s="139"/>
      <c r="U25" s="139">
        <v>0.18222320421441973</v>
      </c>
      <c r="V25" s="139">
        <v>0.17560321740971405</v>
      </c>
      <c r="W25" s="139">
        <v>0.17214706599758933</v>
      </c>
      <c r="X25" s="139">
        <v>0.17804931304363805</v>
      </c>
      <c r="Y25" s="139">
        <v>0.17357854903375752</v>
      </c>
      <c r="Z25" s="139"/>
      <c r="AA25" s="139">
        <v>0.16692484956838063</v>
      </c>
      <c r="AB25" s="139">
        <v>0.18782574977920993</v>
      </c>
      <c r="AC25" s="139">
        <v>0.19899607029699484</v>
      </c>
      <c r="AD25" s="139">
        <v>0.17897039202723963</v>
      </c>
      <c r="AE25" s="139">
        <v>0.19617500923093958</v>
      </c>
    </row>
    <row r="26" spans="1:31" x14ac:dyDescent="0.25">
      <c r="B26" s="98" t="s">
        <v>51</v>
      </c>
      <c r="D26" s="139">
        <v>0.19538918886125098</v>
      </c>
      <c r="E26" s="139">
        <v>0.38698986380240463</v>
      </c>
      <c r="F26" s="139">
        <v>0.42083938443514235</v>
      </c>
      <c r="G26" s="139">
        <v>0.20016403922467343</v>
      </c>
      <c r="H26" s="139">
        <v>0.38871265393754445</v>
      </c>
      <c r="I26" s="139">
        <v>0.42758753784360792</v>
      </c>
      <c r="N26" s="98" t="s">
        <v>20</v>
      </c>
      <c r="O26" s="139">
        <v>0.14464526146063669</v>
      </c>
      <c r="P26" s="139">
        <v>0.20274343839437597</v>
      </c>
      <c r="Q26" s="139">
        <v>0.18984586482858143</v>
      </c>
      <c r="R26" s="139">
        <v>0.20919641907900921</v>
      </c>
      <c r="S26" s="139">
        <v>0.19414261321929577</v>
      </c>
      <c r="T26" s="139"/>
      <c r="U26" s="139">
        <v>0.18798258537849113</v>
      </c>
      <c r="V26" s="139">
        <v>0.1811630649493188</v>
      </c>
      <c r="W26" s="139">
        <v>0.17761852034331554</v>
      </c>
      <c r="X26" s="139">
        <v>0.18368199570041374</v>
      </c>
      <c r="Y26" s="139">
        <v>0.17908541781905926</v>
      </c>
      <c r="Z26" s="139"/>
      <c r="AA26" s="139">
        <v>0.17387203755295769</v>
      </c>
      <c r="AB26" s="139">
        <v>0.19159161776162603</v>
      </c>
      <c r="AC26" s="139">
        <v>0.18370507530586666</v>
      </c>
      <c r="AD26" s="139">
        <v>0.19474217274461006</v>
      </c>
      <c r="AE26" s="139">
        <v>0.18651061174373176</v>
      </c>
    </row>
    <row r="27" spans="1:31" x14ac:dyDescent="0.25">
      <c r="B27" s="98" t="s">
        <v>52</v>
      </c>
      <c r="D27" s="139">
        <v>0.21947488685076891</v>
      </c>
      <c r="E27" s="139">
        <v>0.50257876408244484</v>
      </c>
      <c r="F27" s="139">
        <v>0.55702010829498949</v>
      </c>
      <c r="G27" s="139">
        <v>0.2208971354248481</v>
      </c>
      <c r="H27" s="139">
        <v>0.503685179483635</v>
      </c>
      <c r="I27" s="139">
        <v>0.56203856714692335</v>
      </c>
      <c r="N27" s="98" t="s">
        <v>53</v>
      </c>
      <c r="O27" s="139">
        <v>0.1301063178213446</v>
      </c>
      <c r="P27" s="139">
        <v>0.27138482495868438</v>
      </c>
      <c r="Q27" s="139">
        <v>0.21201173252462988</v>
      </c>
      <c r="R27" s="139">
        <v>0.2434047217344591</v>
      </c>
      <c r="S27" s="139">
        <v>0.23817690945309711</v>
      </c>
      <c r="T27" s="139"/>
      <c r="U27" s="139">
        <v>0.15185215861914289</v>
      </c>
      <c r="V27" s="139">
        <v>0.14663595633301205</v>
      </c>
      <c r="W27" s="139">
        <v>0.1439220329751128</v>
      </c>
      <c r="X27" s="139">
        <v>0.14862995304478849</v>
      </c>
      <c r="Y27" s="139">
        <v>0.14508606977923427</v>
      </c>
      <c r="Z27" s="139"/>
      <c r="AA27" s="139">
        <v>0.1447717554275339</v>
      </c>
      <c r="AB27" s="139">
        <v>0.20691990684251418</v>
      </c>
      <c r="AC27" s="139">
        <v>0.17781587633506105</v>
      </c>
      <c r="AD27" s="139">
        <v>0.18971360621916852</v>
      </c>
      <c r="AE27" s="139">
        <v>0.19099219763476893</v>
      </c>
    </row>
    <row r="28" spans="1:31" x14ac:dyDescent="0.25">
      <c r="B28" s="98" t="s">
        <v>28</v>
      </c>
      <c r="D28" s="139">
        <v>0.17558073907322405</v>
      </c>
      <c r="E28" s="139">
        <v>0.65260153406613086</v>
      </c>
      <c r="F28" s="139">
        <v>0.81147497353402154</v>
      </c>
      <c r="G28" s="139">
        <v>0.2068049678852322</v>
      </c>
      <c r="H28" s="139">
        <v>0.69651348975350313</v>
      </c>
      <c r="I28" s="139">
        <v>0.8504590464966163</v>
      </c>
      <c r="N28" s="98" t="s">
        <v>54</v>
      </c>
      <c r="O28" s="139">
        <v>0.25985560226006349</v>
      </c>
      <c r="P28" s="139">
        <v>0.14025661936474343</v>
      </c>
      <c r="Q28" s="139">
        <v>0.13980653206997115</v>
      </c>
      <c r="R28" s="139">
        <v>0.16774137815460233</v>
      </c>
      <c r="S28" s="139">
        <v>0.13894262586938971</v>
      </c>
      <c r="T28" s="139"/>
      <c r="U28" s="139">
        <v>0.16696814647353678</v>
      </c>
      <c r="V28" s="139">
        <v>0.18027722601662904</v>
      </c>
      <c r="W28" s="139">
        <v>0.19361082502776725</v>
      </c>
      <c r="X28" s="139">
        <v>0.17421998349174339</v>
      </c>
      <c r="Y28" s="139">
        <v>0.18776068035260635</v>
      </c>
      <c r="Z28" s="139"/>
      <c r="AA28" s="139">
        <v>0.19721212023048398</v>
      </c>
      <c r="AB28" s="139">
        <v>0.16093756949435714</v>
      </c>
      <c r="AC28" s="139">
        <v>0.16682800340174286</v>
      </c>
      <c r="AD28" s="139">
        <v>0.17141159072640394</v>
      </c>
      <c r="AE28" s="139">
        <v>0.16368690619162179</v>
      </c>
    </row>
    <row r="29" spans="1:31" x14ac:dyDescent="0.25">
      <c r="B29" s="98" t="s">
        <v>55</v>
      </c>
      <c r="D29" s="139">
        <v>0.79346610941364693</v>
      </c>
      <c r="E29" s="139">
        <v>0.92884247830721267</v>
      </c>
      <c r="F29" s="139">
        <v>0.91214715017564185</v>
      </c>
      <c r="G29" s="139">
        <v>0.6122295924051635</v>
      </c>
      <c r="H29" s="139">
        <v>0.73407444773365049</v>
      </c>
      <c r="I29" s="139">
        <v>0.61107619685803383</v>
      </c>
      <c r="N29" s="98" t="s">
        <v>28</v>
      </c>
      <c r="O29" s="139">
        <v>0.23726844429971358</v>
      </c>
      <c r="P29" s="139">
        <v>5.6006725091110862E-2</v>
      </c>
      <c r="Q29" s="139">
        <v>4.0135908849915761E-2</v>
      </c>
      <c r="R29" s="139">
        <v>9.0728380941150849E-2</v>
      </c>
      <c r="S29" s="139">
        <v>4.4858300636971847E-2</v>
      </c>
      <c r="T29" s="139"/>
      <c r="U29" s="139">
        <v>1.5437269620049224E-2</v>
      </c>
      <c r="V29" s="139">
        <v>1.4941417495024999E-2</v>
      </c>
      <c r="W29" s="139">
        <v>1.4788454816941644E-2</v>
      </c>
      <c r="X29" s="139">
        <v>1.5118598494998213E-2</v>
      </c>
      <c r="Y29" s="139">
        <v>1.4843788618489694E-2</v>
      </c>
      <c r="Z29" s="139"/>
      <c r="AA29" s="139">
        <v>8.7665065813576651E-2</v>
      </c>
      <c r="AB29" s="139">
        <v>3.4785917874489501E-2</v>
      </c>
      <c r="AC29" s="139">
        <v>2.7405967337206637E-2</v>
      </c>
      <c r="AD29" s="139">
        <v>4.78944746227404E-2</v>
      </c>
      <c r="AE29" s="139">
        <v>2.9644922984331957E-2</v>
      </c>
    </row>
    <row r="30" spans="1:31" x14ac:dyDescent="0.25">
      <c r="B30" s="163" t="s">
        <v>68</v>
      </c>
      <c r="C30" s="164">
        <v>-3.3490893450597303E-2</v>
      </c>
      <c r="N30" s="98" t="s">
        <v>55</v>
      </c>
      <c r="O30" s="139">
        <v>4.670087765670649E-2</v>
      </c>
      <c r="P30" s="139">
        <v>0.10342273833291579</v>
      </c>
      <c r="Q30" s="139">
        <v>0.16733685669406642</v>
      </c>
      <c r="R30" s="139">
        <v>7.7563064090999306E-2</v>
      </c>
      <c r="S30" s="139">
        <v>0.13998311880494654</v>
      </c>
      <c r="T30" s="139"/>
      <c r="U30" s="139">
        <v>9.3998455505237017E-3</v>
      </c>
      <c r="V30" s="139">
        <v>1.6689082790729972E-2</v>
      </c>
      <c r="W30" s="139">
        <v>1.8946098387154161E-2</v>
      </c>
      <c r="X30" s="139">
        <v>1.3854237075367929E-2</v>
      </c>
      <c r="Y30" s="139">
        <v>1.8232346078542336E-2</v>
      </c>
      <c r="Z30" s="139"/>
      <c r="AA30" s="139">
        <v>2.1544988579514625E-2</v>
      </c>
      <c r="AB30" s="139">
        <v>5.8602468104890011E-2</v>
      </c>
      <c r="AC30" s="139">
        <v>9.2812382882370398E-2</v>
      </c>
      <c r="AD30" s="139">
        <v>4.1471200845832279E-2</v>
      </c>
      <c r="AE30" s="139">
        <v>7.8271621251797735E-2</v>
      </c>
    </row>
    <row r="31" spans="1:31" x14ac:dyDescent="0.25">
      <c r="B31" s="125" t="s">
        <v>69</v>
      </c>
    </row>
    <row r="32" spans="1:31" x14ac:dyDescent="0.25">
      <c r="B32" s="98" t="s">
        <v>28</v>
      </c>
      <c r="D32" s="139">
        <v>8.1632653061224414E-2</v>
      </c>
      <c r="E32" s="139">
        <v>0.45884161850353034</v>
      </c>
      <c r="F32" s="139">
        <v>0.51185350429850152</v>
      </c>
      <c r="G32" s="139">
        <v>0.11641509147982435</v>
      </c>
      <c r="H32" s="139">
        <v>0.5272452679101074</v>
      </c>
      <c r="I32" s="139">
        <v>0.61279468415981997</v>
      </c>
      <c r="M32" s="98" t="s">
        <v>56</v>
      </c>
    </row>
    <row r="33" spans="2:25" x14ac:dyDescent="0.25">
      <c r="B33" s="98" t="s">
        <v>55</v>
      </c>
      <c r="D33" s="139">
        <v>0.5</v>
      </c>
      <c r="E33" s="139">
        <v>0.7751890051061604</v>
      </c>
      <c r="F33" s="139">
        <v>0.80063760080645152</v>
      </c>
      <c r="G33" s="139">
        <v>0.37614375025876701</v>
      </c>
      <c r="H33" s="139">
        <v>0.70395185239552405</v>
      </c>
      <c r="I33" s="139">
        <v>0.73798037510868209</v>
      </c>
      <c r="N33" s="98" t="s">
        <v>57</v>
      </c>
      <c r="O33" s="166">
        <v>38714.868679534993</v>
      </c>
      <c r="P33" s="166">
        <v>24347.627756855094</v>
      </c>
      <c r="Q33" s="166">
        <v>30870.148417533619</v>
      </c>
      <c r="R33" s="166">
        <v>24778.222969570867</v>
      </c>
      <c r="S33" s="166">
        <v>27688.930871713783</v>
      </c>
      <c r="U33" s="165"/>
      <c r="V33" s="165"/>
      <c r="W33" s="165"/>
      <c r="X33" s="165"/>
      <c r="Y33" s="165"/>
    </row>
    <row r="38" spans="2:25" x14ac:dyDescent="0.25">
      <c r="B38" s="98" t="s">
        <v>104</v>
      </c>
      <c r="C38" s="159">
        <v>541715489.13440001</v>
      </c>
      <c r="D38" s="165">
        <v>552770907.27999997</v>
      </c>
      <c r="E38" s="159">
        <v>606607421.12</v>
      </c>
      <c r="F38" s="165">
        <v>653318339.36000001</v>
      </c>
      <c r="G38" s="159">
        <v>552770907.27999997</v>
      </c>
      <c r="H38" s="165">
        <v>606607421.12</v>
      </c>
      <c r="I38" s="159">
        <v>653318339.36000001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P1" workbookViewId="0">
      <selection activeCell="W29" sqref="W29"/>
    </sheetView>
  </sheetViews>
  <sheetFormatPr defaultRowHeight="15" x14ac:dyDescent="0.25"/>
  <cols>
    <col min="1" max="1" width="9.140625" style="98"/>
    <col min="2" max="2" width="27" style="98" bestFit="1" customWidth="1"/>
    <col min="3" max="3" width="10.5703125" style="98" bestFit="1" customWidth="1"/>
    <col min="4" max="4" width="10.28515625" style="98" customWidth="1"/>
    <col min="5" max="5" width="10.7109375" style="98" customWidth="1"/>
    <col min="6" max="8" width="11.5703125" style="98" bestFit="1" customWidth="1"/>
    <col min="9" max="9" width="10.5703125" style="98" bestFit="1" customWidth="1"/>
    <col min="10" max="10" width="12.28515625" style="98" customWidth="1"/>
    <col min="11" max="11" width="11.5703125" style="98" bestFit="1" customWidth="1"/>
    <col min="12" max="13" width="9.140625" style="98"/>
    <col min="14" max="14" width="28.85546875" style="98" bestFit="1" customWidth="1"/>
    <col min="15" max="15" width="15.28515625" style="98" bestFit="1" customWidth="1"/>
    <col min="16" max="16" width="18.140625" style="98" bestFit="1" customWidth="1"/>
    <col min="17" max="17" width="15.28515625" style="98" bestFit="1" customWidth="1"/>
    <col min="18" max="19" width="16.28515625" style="98" bestFit="1" customWidth="1"/>
    <col min="20" max="20" width="1.7109375" style="98" customWidth="1"/>
    <col min="21" max="23" width="15.28515625" style="98" bestFit="1" customWidth="1"/>
    <col min="24" max="25" width="16.28515625" style="98" bestFit="1" customWidth="1"/>
    <col min="26" max="26" width="1.5703125" style="98" customWidth="1"/>
    <col min="27" max="28" width="15.28515625" style="98" bestFit="1" customWidth="1"/>
    <col min="29" max="30" width="16.28515625" style="98" bestFit="1" customWidth="1"/>
    <col min="31" max="31" width="17.42578125" style="98" bestFit="1" customWidth="1"/>
    <col min="32" max="32" width="11.5703125" style="98" bestFit="1" customWidth="1"/>
    <col min="33" max="16384" width="9.140625" style="98"/>
  </cols>
  <sheetData>
    <row r="1" spans="1:34" x14ac:dyDescent="0.25">
      <c r="A1" s="98" t="s">
        <v>174</v>
      </c>
      <c r="B1" s="98" t="s">
        <v>0</v>
      </c>
      <c r="C1" s="98">
        <v>1</v>
      </c>
      <c r="O1" s="149"/>
      <c r="P1" s="149"/>
      <c r="Q1" s="150" t="s">
        <v>1</v>
      </c>
      <c r="R1" s="149"/>
      <c r="S1" s="149"/>
      <c r="U1" s="149"/>
      <c r="V1" s="149"/>
      <c r="W1" s="150" t="s">
        <v>2</v>
      </c>
      <c r="X1" s="150"/>
      <c r="Y1" s="150"/>
      <c r="Z1" s="99"/>
      <c r="AA1" s="150"/>
      <c r="AB1" s="150"/>
      <c r="AC1" s="150" t="s">
        <v>3</v>
      </c>
      <c r="AD1" s="149"/>
      <c r="AE1" s="149"/>
    </row>
    <row r="2" spans="1:34" x14ac:dyDescent="0.25">
      <c r="C2" s="151" t="s">
        <v>2</v>
      </c>
      <c r="D2" s="151"/>
      <c r="E2" s="152" t="s">
        <v>71</v>
      </c>
      <c r="F2" s="151"/>
      <c r="G2" s="149"/>
      <c r="H2" s="149" t="s">
        <v>3</v>
      </c>
      <c r="I2" s="149"/>
      <c r="J2" s="153" t="s">
        <v>4</v>
      </c>
      <c r="K2" s="153"/>
      <c r="O2" s="149" t="s">
        <v>5</v>
      </c>
      <c r="P2" s="149"/>
      <c r="Q2" s="149"/>
      <c r="R2" s="153" t="s">
        <v>6</v>
      </c>
      <c r="S2" s="153"/>
      <c r="U2" s="149" t="s">
        <v>5</v>
      </c>
      <c r="V2" s="149"/>
      <c r="W2" s="149"/>
      <c r="X2" s="153" t="s">
        <v>6</v>
      </c>
      <c r="Y2" s="153"/>
      <c r="AA2" s="149" t="s">
        <v>5</v>
      </c>
      <c r="AB2" s="149"/>
      <c r="AC2" s="149"/>
      <c r="AD2" s="153" t="s">
        <v>6</v>
      </c>
      <c r="AE2" s="153"/>
    </row>
    <row r="3" spans="1:34" x14ac:dyDescent="0.25">
      <c r="A3" s="98" t="s">
        <v>7</v>
      </c>
      <c r="B3" s="98" t="s">
        <v>8</v>
      </c>
      <c r="C3" s="151">
        <v>2011</v>
      </c>
      <c r="D3" s="151">
        <v>2015</v>
      </c>
      <c r="E3" s="151">
        <v>2025</v>
      </c>
      <c r="F3" s="151">
        <v>2035</v>
      </c>
      <c r="G3" s="149">
        <v>2015</v>
      </c>
      <c r="H3" s="149">
        <v>2025</v>
      </c>
      <c r="I3" s="149">
        <v>2035</v>
      </c>
      <c r="J3" s="153" t="s">
        <v>9</v>
      </c>
      <c r="K3" s="153" t="s">
        <v>10</v>
      </c>
      <c r="M3" s="98" t="s">
        <v>11</v>
      </c>
      <c r="N3" s="98" t="s">
        <v>12</v>
      </c>
      <c r="O3" s="149">
        <v>2015</v>
      </c>
      <c r="P3" s="149">
        <v>2025</v>
      </c>
      <c r="Q3" s="149">
        <v>2035</v>
      </c>
      <c r="R3" s="153" t="s">
        <v>9</v>
      </c>
      <c r="S3" s="153" t="s">
        <v>10</v>
      </c>
      <c r="U3" s="149">
        <v>2015</v>
      </c>
      <c r="V3" s="149">
        <v>2025</v>
      </c>
      <c r="W3" s="149">
        <v>2035</v>
      </c>
      <c r="X3" s="153" t="s">
        <v>9</v>
      </c>
      <c r="Y3" s="153" t="s">
        <v>10</v>
      </c>
      <c r="AA3" s="149">
        <v>2015</v>
      </c>
      <c r="AB3" s="149">
        <v>2025</v>
      </c>
      <c r="AC3" s="149">
        <v>2035</v>
      </c>
      <c r="AD3" s="153" t="s">
        <v>9</v>
      </c>
      <c r="AE3" s="153" t="s">
        <v>10</v>
      </c>
    </row>
    <row r="4" spans="1:34" x14ac:dyDescent="0.25">
      <c r="A4" s="98" t="s">
        <v>13</v>
      </c>
      <c r="B4" s="98" t="s">
        <v>14</v>
      </c>
      <c r="C4" s="154">
        <v>6536562</v>
      </c>
      <c r="D4" s="155">
        <v>7243504</v>
      </c>
      <c r="E4" s="155">
        <v>9306061</v>
      </c>
      <c r="F4" s="155">
        <v>12148888</v>
      </c>
      <c r="G4" s="155">
        <v>6258309</v>
      </c>
      <c r="H4" s="155">
        <v>5056891</v>
      </c>
      <c r="I4" s="155">
        <v>4976248</v>
      </c>
      <c r="J4" s="155">
        <v>26819625</v>
      </c>
      <c r="K4" s="155">
        <v>61091512</v>
      </c>
      <c r="M4" s="98" t="s">
        <v>13</v>
      </c>
    </row>
    <row r="5" spans="1:34" x14ac:dyDescent="0.25">
      <c r="B5" s="98" t="s">
        <v>15</v>
      </c>
      <c r="C5" s="156">
        <v>5.45</v>
      </c>
      <c r="D5" s="157">
        <v>5.45</v>
      </c>
      <c r="E5" s="157">
        <v>5.45</v>
      </c>
      <c r="F5" s="157">
        <v>5.45</v>
      </c>
      <c r="G5" s="157">
        <v>4.7</v>
      </c>
      <c r="H5" s="157">
        <v>2.92</v>
      </c>
      <c r="I5" s="157">
        <v>2.25</v>
      </c>
      <c r="J5" s="155"/>
      <c r="K5" s="155"/>
      <c r="N5" s="98" t="s">
        <v>16</v>
      </c>
      <c r="O5" s="120">
        <v>31724208.697943404</v>
      </c>
      <c r="P5" s="120">
        <v>190269212.55962735</v>
      </c>
      <c r="Q5" s="120">
        <v>404255644.9370417</v>
      </c>
      <c r="R5" s="120">
        <v>1039791763.2633383</v>
      </c>
      <c r="S5" s="120">
        <v>3168779454.8127337</v>
      </c>
      <c r="T5" s="120"/>
      <c r="U5" s="120">
        <v>37094843.315599948</v>
      </c>
      <c r="V5" s="120">
        <v>64220676.584271491</v>
      </c>
      <c r="W5" s="120">
        <v>112904631.15670604</v>
      </c>
      <c r="X5" s="120">
        <v>505694766.38081217</v>
      </c>
      <c r="Y5" s="120">
        <v>877685819.00010586</v>
      </c>
      <c r="Z5" s="120"/>
      <c r="AA5" s="120">
        <v>68819052.013543352</v>
      </c>
      <c r="AB5" s="120">
        <v>254489889.14389884</v>
      </c>
      <c r="AC5" s="120">
        <v>517160276.09374774</v>
      </c>
      <c r="AD5" s="120">
        <v>1545486529.6441505</v>
      </c>
      <c r="AE5" s="120">
        <v>4046465273.8128395</v>
      </c>
    </row>
    <row r="6" spans="1:34" x14ac:dyDescent="0.25">
      <c r="B6" s="98" t="s">
        <v>17</v>
      </c>
      <c r="C6" s="154">
        <v>41180</v>
      </c>
      <c r="D6" s="155">
        <v>45634</v>
      </c>
      <c r="E6" s="155">
        <v>58628</v>
      </c>
      <c r="F6" s="155">
        <v>76538</v>
      </c>
      <c r="G6" s="155">
        <v>29534</v>
      </c>
      <c r="H6" s="155">
        <v>13727</v>
      </c>
      <c r="I6" s="155">
        <v>13409</v>
      </c>
      <c r="J6" s="155">
        <v>336670</v>
      </c>
      <c r="K6" s="155">
        <v>553352</v>
      </c>
      <c r="N6" s="98" t="s">
        <v>18</v>
      </c>
      <c r="O6" s="120">
        <v>155245555.89519507</v>
      </c>
      <c r="P6" s="120">
        <v>363202384.0121572</v>
      </c>
      <c r="Q6" s="120">
        <v>520658926.52411997</v>
      </c>
      <c r="R6" s="120">
        <v>2825432659.4006729</v>
      </c>
      <c r="S6" s="120">
        <v>4155870978.6556344</v>
      </c>
      <c r="T6" s="120"/>
      <c r="U6" s="120">
        <v>132097736.67492503</v>
      </c>
      <c r="V6" s="120">
        <v>248428428.2142323</v>
      </c>
      <c r="W6" s="120">
        <v>465757485.03624201</v>
      </c>
      <c r="X6" s="120">
        <v>1892628898.0768402</v>
      </c>
      <c r="Y6" s="120">
        <v>3525739251.1883864</v>
      </c>
      <c r="Z6" s="120"/>
      <c r="AA6" s="120">
        <v>287343292.5701201</v>
      </c>
      <c r="AB6" s="120">
        <v>611630812.22638953</v>
      </c>
      <c r="AC6" s="120">
        <v>986416411.56036198</v>
      </c>
      <c r="AD6" s="120">
        <v>4718061557.4775133</v>
      </c>
      <c r="AE6" s="120">
        <v>7681610229.8440208</v>
      </c>
    </row>
    <row r="7" spans="1:34" x14ac:dyDescent="0.25">
      <c r="B7" s="98" t="s">
        <v>19</v>
      </c>
      <c r="C7" s="158">
        <v>271051.52000077214</v>
      </c>
      <c r="D7" s="133">
        <v>300366.80127595708</v>
      </c>
      <c r="E7" s="133">
        <v>385894.79786890076</v>
      </c>
      <c r="F7" s="133">
        <v>503778.56647861906</v>
      </c>
      <c r="G7" s="133">
        <v>209353.2141132848</v>
      </c>
      <c r="H7" s="133">
        <v>128961.67180046736</v>
      </c>
      <c r="I7" s="133">
        <v>125257.32184585079</v>
      </c>
      <c r="J7" s="133">
        <v>1860303.2960069631</v>
      </c>
      <c r="K7" s="133">
        <v>3292468.8397915293</v>
      </c>
      <c r="N7" s="98" t="s">
        <v>20</v>
      </c>
      <c r="O7" s="120">
        <v>172602922.75105077</v>
      </c>
      <c r="P7" s="120">
        <v>176647607.2319538</v>
      </c>
      <c r="Q7" s="120">
        <v>48449027.705185294</v>
      </c>
      <c r="R7" s="120">
        <v>2147398920.4982605</v>
      </c>
      <c r="S7" s="120">
        <v>754053820.07004356</v>
      </c>
      <c r="T7" s="120"/>
      <c r="U7" s="120">
        <v>193564330.93696254</v>
      </c>
      <c r="V7" s="120">
        <v>370739974.85704178</v>
      </c>
      <c r="W7" s="120">
        <v>703479539.41876209</v>
      </c>
      <c r="X7" s="120">
        <v>2804916243.7254448</v>
      </c>
      <c r="Y7" s="120">
        <v>5300037487.9794369</v>
      </c>
      <c r="Z7" s="120"/>
      <c r="AA7" s="120">
        <v>366167253.68801332</v>
      </c>
      <c r="AB7" s="120">
        <v>547387582.08899558</v>
      </c>
      <c r="AC7" s="120">
        <v>751928567.12394738</v>
      </c>
      <c r="AD7" s="120">
        <v>4952315164.2237053</v>
      </c>
      <c r="AE7" s="120">
        <v>6054091308.0494804</v>
      </c>
    </row>
    <row r="8" spans="1:34" x14ac:dyDescent="0.25">
      <c r="B8" s="98" t="s">
        <v>21</v>
      </c>
      <c r="C8" s="154">
        <v>263145</v>
      </c>
      <c r="D8" s="155">
        <v>291598</v>
      </c>
      <c r="E8" s="155">
        <v>374597</v>
      </c>
      <c r="F8" s="155">
        <v>489034</v>
      </c>
      <c r="G8" s="155">
        <v>168872</v>
      </c>
      <c r="H8" s="155">
        <v>58844</v>
      </c>
      <c r="I8" s="155">
        <v>40887</v>
      </c>
      <c r="J8" s="155">
        <v>2379763</v>
      </c>
      <c r="K8" s="155">
        <v>3903552</v>
      </c>
      <c r="N8" s="98" t="s">
        <v>22</v>
      </c>
      <c r="O8" s="120">
        <v>105209948.99881124</v>
      </c>
      <c r="P8" s="120">
        <v>392945199.23516685</v>
      </c>
      <c r="Q8" s="120">
        <v>227884032.6324017</v>
      </c>
      <c r="R8" s="120">
        <v>2941699157.2489996</v>
      </c>
      <c r="S8" s="120">
        <v>2800694935.5105629</v>
      </c>
      <c r="T8" s="120"/>
      <c r="U8" s="120">
        <v>176106100.4740119</v>
      </c>
      <c r="V8" s="120">
        <v>334124351.58741003</v>
      </c>
      <c r="W8" s="120">
        <v>625284612.38828182</v>
      </c>
      <c r="X8" s="120">
        <v>2538382957.2432985</v>
      </c>
      <c r="Y8" s="120">
        <v>4738133630.2471218</v>
      </c>
      <c r="Z8" s="120"/>
      <c r="AA8" s="120">
        <v>281316049.47282314</v>
      </c>
      <c r="AB8" s="120">
        <v>727069550.82257688</v>
      </c>
      <c r="AC8" s="120">
        <v>853168645.02068353</v>
      </c>
      <c r="AD8" s="120">
        <v>5480082114.4922981</v>
      </c>
      <c r="AE8" s="120">
        <v>7538828565.7576847</v>
      </c>
    </row>
    <row r="9" spans="1:34" x14ac:dyDescent="0.25">
      <c r="B9" s="98" t="s">
        <v>23</v>
      </c>
      <c r="C9" s="154">
        <v>559261</v>
      </c>
      <c r="D9" s="155">
        <v>619705</v>
      </c>
      <c r="E9" s="155">
        <v>794207</v>
      </c>
      <c r="F9" s="155">
        <v>1034538</v>
      </c>
      <c r="G9" s="155">
        <v>287974</v>
      </c>
      <c r="H9" s="155">
        <v>158064</v>
      </c>
      <c r="I9" s="155">
        <v>131177</v>
      </c>
      <c r="J9" s="155">
        <v>5075811</v>
      </c>
      <c r="K9" s="155">
        <v>7871631</v>
      </c>
      <c r="M9" s="98" t="s">
        <v>24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4" x14ac:dyDescent="0.25">
      <c r="B10" s="98" t="s">
        <v>25</v>
      </c>
      <c r="C10" s="154">
        <v>822406</v>
      </c>
      <c r="D10" s="155">
        <v>911303</v>
      </c>
      <c r="E10" s="155">
        <v>1168804</v>
      </c>
      <c r="F10" s="155">
        <v>1523572</v>
      </c>
      <c r="G10" s="155">
        <v>456846</v>
      </c>
      <c r="H10" s="155">
        <v>216908</v>
      </c>
      <c r="I10" s="155">
        <v>172064</v>
      </c>
      <c r="J10" s="155">
        <v>7455574</v>
      </c>
      <c r="K10" s="155">
        <v>11775183</v>
      </c>
      <c r="N10" s="98" t="s">
        <v>26</v>
      </c>
      <c r="O10" s="120">
        <v>251553897.0485419</v>
      </c>
      <c r="P10" s="120">
        <v>346671596.02499497</v>
      </c>
      <c r="Q10" s="120">
        <v>479543039.22695732</v>
      </c>
      <c r="R10" s="120">
        <v>3020720091.0358357</v>
      </c>
      <c r="S10" s="120">
        <v>4129941243.2587595</v>
      </c>
      <c r="T10" s="120"/>
      <c r="U10" s="155">
        <v>167168203.30919647</v>
      </c>
      <c r="V10" s="155">
        <v>292525102.22931182</v>
      </c>
      <c r="W10" s="155">
        <v>524112785.02008474</v>
      </c>
      <c r="X10" s="155">
        <v>2289580744.7217422</v>
      </c>
      <c r="Y10" s="155">
        <v>4042165056.6596584</v>
      </c>
      <c r="Z10" s="155">
        <v>0</v>
      </c>
      <c r="AA10" s="155">
        <v>418722100.35773838</v>
      </c>
      <c r="AB10" s="155">
        <v>639196698.25430679</v>
      </c>
      <c r="AC10" s="155">
        <v>1003655824.2470421</v>
      </c>
      <c r="AD10" s="155">
        <v>5310300835.7575779</v>
      </c>
      <c r="AE10" s="155">
        <v>8172106299.9184179</v>
      </c>
    </row>
    <row r="11" spans="1:34" x14ac:dyDescent="0.25">
      <c r="B11" s="98" t="s">
        <v>62</v>
      </c>
      <c r="C11" s="158">
        <v>125.8162930298833</v>
      </c>
      <c r="D11" s="155">
        <v>125.80969100037773</v>
      </c>
      <c r="E11" s="155">
        <v>125.59599598584192</v>
      </c>
      <c r="F11" s="155">
        <v>125.40835013048107</v>
      </c>
      <c r="G11" s="155">
        <v>72.998313122602283</v>
      </c>
      <c r="H11" s="155">
        <v>42.893548625034633</v>
      </c>
      <c r="I11" s="155">
        <v>34.577054841318201</v>
      </c>
      <c r="N11" s="98" t="s">
        <v>27</v>
      </c>
      <c r="O11" s="120">
        <v>478727552.59594178</v>
      </c>
      <c r="P11" s="120">
        <v>695393152.22420657</v>
      </c>
      <c r="Q11" s="120">
        <v>1019227797.9219468</v>
      </c>
      <c r="R11" s="120">
        <v>5932697900.6490831</v>
      </c>
      <c r="S11" s="120">
        <v>8541568176.0215797</v>
      </c>
      <c r="T11" s="120"/>
      <c r="U11" s="155">
        <v>550551106.49128127</v>
      </c>
      <c r="V11" s="155">
        <v>969631550.79910219</v>
      </c>
      <c r="W11" s="155">
        <v>1745965936.5491154</v>
      </c>
      <c r="X11" s="155">
        <v>7569686497.6518583</v>
      </c>
      <c r="Y11" s="155">
        <v>13438190641.768703</v>
      </c>
      <c r="Z11" s="155">
        <v>0</v>
      </c>
      <c r="AA11" s="155">
        <v>1029278659.0872231</v>
      </c>
      <c r="AB11" s="155">
        <v>1665024703.0233088</v>
      </c>
      <c r="AC11" s="155">
        <v>2765193734.4710622</v>
      </c>
      <c r="AD11" s="155">
        <v>13502384398.300941</v>
      </c>
      <c r="AE11" s="155">
        <v>21979758817.790283</v>
      </c>
    </row>
    <row r="12" spans="1:34" x14ac:dyDescent="0.25">
      <c r="B12" s="98" t="s">
        <v>63</v>
      </c>
      <c r="C12" s="154">
        <v>630</v>
      </c>
      <c r="D12" s="98">
        <v>630</v>
      </c>
      <c r="E12" s="98">
        <v>630</v>
      </c>
      <c r="F12" s="98">
        <v>630</v>
      </c>
      <c r="G12" s="133">
        <v>471.92</v>
      </c>
      <c r="H12" s="159">
        <v>271.45999999999998</v>
      </c>
      <c r="I12" s="159">
        <v>269.45999999999998</v>
      </c>
      <c r="N12" s="98" t="s">
        <v>30</v>
      </c>
      <c r="O12" s="120">
        <v>101110318.81168023</v>
      </c>
      <c r="P12" s="120">
        <v>67583034.004907757</v>
      </c>
      <c r="Q12" s="120">
        <v>84662811.066984981</v>
      </c>
      <c r="R12" s="120">
        <v>743747486.90513003</v>
      </c>
      <c r="S12" s="120">
        <v>733048390.32688403</v>
      </c>
      <c r="T12" s="120"/>
      <c r="U12" s="155">
        <v>32391011.31317769</v>
      </c>
      <c r="V12" s="155">
        <v>42869107.025780104</v>
      </c>
      <c r="W12" s="155">
        <v>57768104.251644403</v>
      </c>
      <c r="X12" s="155">
        <v>379087141.53473961</v>
      </c>
      <c r="Y12" s="155">
        <v>505118477.55133343</v>
      </c>
      <c r="Z12" s="155">
        <v>0</v>
      </c>
      <c r="AA12" s="155">
        <v>133501330.12485792</v>
      </c>
      <c r="AB12" s="155">
        <v>110452141.03068785</v>
      </c>
      <c r="AC12" s="155">
        <v>142430915.31862938</v>
      </c>
      <c r="AD12" s="155">
        <v>1122834628.4398696</v>
      </c>
      <c r="AE12" s="155">
        <v>1238166867.8782175</v>
      </c>
    </row>
    <row r="13" spans="1:34" x14ac:dyDescent="0.25">
      <c r="A13" s="98" t="s">
        <v>28</v>
      </c>
      <c r="B13" s="98" t="s">
        <v>29</v>
      </c>
      <c r="C13" s="154">
        <v>193073</v>
      </c>
      <c r="D13" s="155">
        <v>197690.50428198482</v>
      </c>
      <c r="E13" s="155">
        <v>209723.1974644819</v>
      </c>
      <c r="F13" s="155">
        <v>222488.27638169084</v>
      </c>
      <c r="G13" s="155">
        <v>181552.50393243504</v>
      </c>
      <c r="H13" s="155">
        <v>113493.46610214359</v>
      </c>
      <c r="I13" s="155">
        <v>108606.87245038891</v>
      </c>
      <c r="J13" s="155">
        <v>737776.59597807971</v>
      </c>
      <c r="K13" s="155">
        <v>1087058.0835196825</v>
      </c>
      <c r="N13" s="98" t="s">
        <v>58</v>
      </c>
      <c r="O13" s="120">
        <v>227097232.44847736</v>
      </c>
      <c r="P13" s="120">
        <v>759714131.81676924</v>
      </c>
      <c r="Q13" s="120">
        <v>1417202634.1029904</v>
      </c>
      <c r="R13" s="120">
        <v>4876433902.8584805</v>
      </c>
      <c r="S13" s="120">
        <v>10920611271.397165</v>
      </c>
      <c r="T13" s="120"/>
      <c r="U13" s="155">
        <v>138157350.5880774</v>
      </c>
      <c r="V13" s="155">
        <v>224637593.6719048</v>
      </c>
      <c r="W13" s="155">
        <v>390236823.39324951</v>
      </c>
      <c r="X13" s="155">
        <v>1816950877.9016271</v>
      </c>
      <c r="Y13" s="155">
        <v>3044559094.6561317</v>
      </c>
      <c r="Z13" s="155">
        <v>0</v>
      </c>
      <c r="AA13" s="155">
        <v>365254583.03655475</v>
      </c>
      <c r="AB13" s="155">
        <v>984351725.48867404</v>
      </c>
      <c r="AC13" s="155">
        <v>1807439457.4962399</v>
      </c>
      <c r="AD13" s="155">
        <v>6693384780.760108</v>
      </c>
      <c r="AE13" s="155">
        <v>13965170366.053297</v>
      </c>
    </row>
    <row r="14" spans="1:34" x14ac:dyDescent="0.25">
      <c r="B14" s="98" t="s">
        <v>31</v>
      </c>
      <c r="C14" s="158">
        <v>54506.000000000007</v>
      </c>
      <c r="D14" s="155">
        <v>55809.557143639271</v>
      </c>
      <c r="E14" s="155">
        <v>59206.479419696443</v>
      </c>
      <c r="F14" s="155">
        <v>62810.159848660565</v>
      </c>
      <c r="G14" s="155">
        <v>39160</v>
      </c>
      <c r="H14" s="155">
        <v>17322.305720602923</v>
      </c>
      <c r="I14" s="155">
        <v>6516.4123470233344</v>
      </c>
      <c r="J14" s="155">
        <v>321150.29403697164</v>
      </c>
      <c r="K14" s="155">
        <v>501678.77672209754</v>
      </c>
      <c r="N14" s="98" t="s">
        <v>35</v>
      </c>
      <c r="O14" s="120">
        <v>224774812.91978583</v>
      </c>
      <c r="P14" s="120">
        <v>864925283.87277293</v>
      </c>
      <c r="Q14" s="120">
        <v>1607188762.9151795</v>
      </c>
      <c r="R14" s="120">
        <v>5197973835.1504917</v>
      </c>
      <c r="S14" s="120">
        <v>12396943545.679731</v>
      </c>
      <c r="T14" s="120"/>
      <c r="U14" s="155">
        <v>128486336.04691198</v>
      </c>
      <c r="V14" s="155">
        <v>208912962.11487147</v>
      </c>
      <c r="W14" s="155">
        <v>362920245.75572205</v>
      </c>
      <c r="X14" s="155">
        <v>1689764316.4485133</v>
      </c>
      <c r="Y14" s="155">
        <v>2831439958.0302029</v>
      </c>
      <c r="Z14" s="155">
        <v>0</v>
      </c>
      <c r="AA14" s="155">
        <v>353261148.96669781</v>
      </c>
      <c r="AB14" s="155">
        <v>1073838245.9876444</v>
      </c>
      <c r="AC14" s="155">
        <v>1970109008.6709015</v>
      </c>
      <c r="AD14" s="155">
        <v>6887738151.5990047</v>
      </c>
      <c r="AE14" s="155">
        <v>15228383503.709934</v>
      </c>
    </row>
    <row r="15" spans="1:34" x14ac:dyDescent="0.25">
      <c r="A15" s="98" t="s">
        <v>33</v>
      </c>
      <c r="B15" s="98" t="s">
        <v>34</v>
      </c>
      <c r="C15" s="158">
        <v>347940</v>
      </c>
      <c r="D15" s="155">
        <v>361439</v>
      </c>
      <c r="E15" s="155">
        <v>467093</v>
      </c>
      <c r="F15" s="155">
        <v>610168</v>
      </c>
      <c r="G15" s="155">
        <v>180719.5</v>
      </c>
      <c r="H15" s="155">
        <v>85759.617272727279</v>
      </c>
      <c r="I15" s="155">
        <v>75902.190000000031</v>
      </c>
      <c r="J15" s="155">
        <v>2810264.4136363636</v>
      </c>
      <c r="K15" s="155">
        <v>4577995.9636363629</v>
      </c>
      <c r="M15" s="98" t="s">
        <v>37</v>
      </c>
      <c r="O15" s="120">
        <v>1335960177.7900805</v>
      </c>
      <c r="P15" s="120">
        <v>1118289943.6383293</v>
      </c>
      <c r="Q15" s="120">
        <v>1288497454.2531824</v>
      </c>
      <c r="R15" s="120">
        <v>11268470718.620331</v>
      </c>
      <c r="S15" s="120">
        <v>12108410593.170517</v>
      </c>
      <c r="T15" s="120"/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1335960177.7900805</v>
      </c>
      <c r="AB15" s="155">
        <v>1118289943.6383293</v>
      </c>
      <c r="AC15" s="155">
        <v>1288497454.2531824</v>
      </c>
      <c r="AD15" s="155">
        <v>11268470718.620331</v>
      </c>
      <c r="AE15" s="155">
        <v>12108410593.170517</v>
      </c>
      <c r="AF15" s="134"/>
      <c r="AG15" s="134"/>
      <c r="AH15" s="139"/>
    </row>
    <row r="16" spans="1:34" x14ac:dyDescent="0.25">
      <c r="B16" s="98" t="s">
        <v>36</v>
      </c>
      <c r="C16" s="158">
        <v>222041</v>
      </c>
      <c r="D16" s="155">
        <v>267498</v>
      </c>
      <c r="E16" s="155">
        <v>336839</v>
      </c>
      <c r="F16" s="155">
        <v>422266</v>
      </c>
      <c r="G16" s="155">
        <v>68687.774734648367</v>
      </c>
      <c r="H16" s="155">
        <v>29232.673718628612</v>
      </c>
      <c r="I16" s="155">
        <v>34283.189542374064</v>
      </c>
      <c r="J16" s="155">
        <v>2532082.7577336151</v>
      </c>
      <c r="K16" s="155">
        <v>3477945.6836949871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x14ac:dyDescent="0.25">
      <c r="A17" s="98" t="s">
        <v>38</v>
      </c>
      <c r="B17" s="98" t="s">
        <v>39</v>
      </c>
      <c r="C17" s="160">
        <v>255782</v>
      </c>
      <c r="D17" s="155">
        <v>299031.46149231173</v>
      </c>
      <c r="E17" s="155">
        <v>366307.73364718759</v>
      </c>
      <c r="F17" s="155">
        <v>448653.39460710151</v>
      </c>
      <c r="G17" s="155">
        <v>99749.841861158595</v>
      </c>
      <c r="H17" s="155">
        <v>43059.319938113666</v>
      </c>
      <c r="I17" s="155">
        <v>37736.09466193393</v>
      </c>
      <c r="J17" s="155">
        <v>2638993.2143468708</v>
      </c>
      <c r="K17" s="155">
        <v>3680807.6158280601</v>
      </c>
      <c r="M17" s="98" t="s">
        <v>40</v>
      </c>
      <c r="O17" s="120">
        <v>1748046450.1674275</v>
      </c>
      <c r="P17" s="120">
        <v>3857351600.9825563</v>
      </c>
      <c r="Q17" s="120">
        <v>5809072677.0328074</v>
      </c>
      <c r="R17" s="120">
        <v>28725895717.010284</v>
      </c>
      <c r="S17" s="120">
        <v>47601511815.733101</v>
      </c>
      <c r="T17" s="120"/>
      <c r="U17" s="120">
        <v>1555617019.1501441</v>
      </c>
      <c r="V17" s="120">
        <v>2756089747.0839257</v>
      </c>
      <c r="W17" s="120">
        <v>4988430162.9698086</v>
      </c>
      <c r="X17" s="120">
        <v>21486692443.684875</v>
      </c>
      <c r="Y17" s="120">
        <v>38303069417.081078</v>
      </c>
      <c r="Z17" s="120"/>
      <c r="AA17" s="120">
        <v>3303663469.3175716</v>
      </c>
      <c r="AB17" s="120">
        <v>6613441348.0664835</v>
      </c>
      <c r="AC17" s="120">
        <v>10797502840.002617</v>
      </c>
      <c r="AD17" s="120">
        <v>50212588160.695175</v>
      </c>
      <c r="AE17" s="120">
        <v>85904581232.814178</v>
      </c>
    </row>
    <row r="18" spans="1:31" x14ac:dyDescent="0.25">
      <c r="A18" s="98" t="s">
        <v>41</v>
      </c>
      <c r="C18" s="158">
        <v>1390419.5200007721</v>
      </c>
      <c r="D18" s="155">
        <v>1556335.2627682688</v>
      </c>
      <c r="E18" s="155">
        <v>1979634.5315160882</v>
      </c>
      <c r="F18" s="155">
        <v>2552541.9610857209</v>
      </c>
      <c r="G18" s="155">
        <v>795483.05597444344</v>
      </c>
      <c r="H18" s="155">
        <v>402655.99173858104</v>
      </c>
      <c r="I18" s="155">
        <v>348466.41650778474</v>
      </c>
      <c r="J18" s="155">
        <v>12291540.510353833</v>
      </c>
      <c r="K18" s="155">
        <v>19301811.455619588</v>
      </c>
      <c r="N18" s="98" t="s">
        <v>42</v>
      </c>
      <c r="O18" s="133">
        <v>184170039</v>
      </c>
      <c r="P18" s="133">
        <v>222331162</v>
      </c>
      <c r="Q18" s="133">
        <v>250230897</v>
      </c>
      <c r="R18" s="133">
        <v>2061295268</v>
      </c>
      <c r="S18" s="133">
        <v>2376399735</v>
      </c>
      <c r="U18" s="133">
        <v>185069831</v>
      </c>
      <c r="V18" s="133">
        <v>240877425</v>
      </c>
      <c r="W18" s="133">
        <v>315604330</v>
      </c>
      <c r="X18" s="133">
        <v>2144548665</v>
      </c>
      <c r="Y18" s="133">
        <v>2801392778</v>
      </c>
      <c r="AA18" s="133">
        <v>184170039</v>
      </c>
      <c r="AB18" s="133">
        <v>222331162</v>
      </c>
      <c r="AC18" s="133">
        <v>250230897</v>
      </c>
      <c r="AD18" s="133">
        <v>2061295268</v>
      </c>
      <c r="AE18" s="133">
        <v>2376399735</v>
      </c>
    </row>
    <row r="19" spans="1:31" x14ac:dyDescent="0.25">
      <c r="N19" s="98" t="s">
        <v>43</v>
      </c>
      <c r="O19" s="134">
        <v>9.4914811315614021</v>
      </c>
      <c r="P19" s="134">
        <v>17.349576938668438</v>
      </c>
      <c r="Q19" s="134">
        <v>23.214849751478962</v>
      </c>
      <c r="R19" s="134">
        <v>13.93584711659576</v>
      </c>
      <c r="S19" s="134">
        <v>20.030936342337668</v>
      </c>
      <c r="T19" s="134"/>
      <c r="U19" s="134">
        <v>8.4055678375269292</v>
      </c>
      <c r="V19" s="134">
        <v>11.441876494170948</v>
      </c>
      <c r="W19" s="134">
        <v>15.805962367404176</v>
      </c>
      <c r="X19" s="134">
        <v>10.019214203136245</v>
      </c>
      <c r="Y19" s="134">
        <v>13.672866481945745</v>
      </c>
      <c r="Z19" s="134"/>
      <c r="AA19" s="134">
        <v>17.938115706852685</v>
      </c>
      <c r="AB19" s="134">
        <v>29.745903761644009</v>
      </c>
      <c r="AC19" s="134">
        <v>43.150158391521956</v>
      </c>
      <c r="AD19" s="134">
        <v>24.359726110182471</v>
      </c>
      <c r="AE19" s="134">
        <v>36.149045115431385</v>
      </c>
    </row>
    <row r="20" spans="1:31" x14ac:dyDescent="0.25">
      <c r="M20" s="98" t="s">
        <v>44</v>
      </c>
      <c r="O20" s="120">
        <v>3084006627.9575081</v>
      </c>
      <c r="P20" s="120">
        <v>4975641544.6208858</v>
      </c>
      <c r="Q20" s="120">
        <v>7097570131.2859898</v>
      </c>
      <c r="R20" s="120">
        <v>39994366435.630615</v>
      </c>
      <c r="S20" s="120">
        <v>59709922408.903618</v>
      </c>
      <c r="T20" s="120"/>
      <c r="U20" s="120">
        <v>1555617019.1501441</v>
      </c>
      <c r="V20" s="120">
        <v>2756089747.0839257</v>
      </c>
      <c r="W20" s="120">
        <v>4988430162.9698086</v>
      </c>
      <c r="X20" s="120">
        <v>21486692443.684875</v>
      </c>
      <c r="Y20" s="120">
        <v>38303069417.081078</v>
      </c>
      <c r="Z20" s="120"/>
      <c r="AA20" s="120">
        <v>4639623647.1076527</v>
      </c>
      <c r="AB20" s="120">
        <v>7731731291.704813</v>
      </c>
      <c r="AC20" s="120">
        <v>12086000294.255798</v>
      </c>
      <c r="AD20" s="120">
        <v>61481058879.315506</v>
      </c>
      <c r="AE20" s="120">
        <v>98012991825.984695</v>
      </c>
    </row>
    <row r="21" spans="1:31" x14ac:dyDescent="0.25">
      <c r="D21" s="161" t="s">
        <v>65</v>
      </c>
      <c r="E21" s="161"/>
      <c r="F21" s="161"/>
      <c r="G21" s="162" t="s">
        <v>66</v>
      </c>
      <c r="H21" s="162"/>
      <c r="I21" s="162"/>
      <c r="N21" s="98" t="s">
        <v>43</v>
      </c>
      <c r="O21" s="134">
        <v>16.745430715565565</v>
      </c>
      <c r="P21" s="134">
        <v>22.379415912110808</v>
      </c>
      <c r="Q21" s="134">
        <v>28.364083797717392</v>
      </c>
      <c r="R21" s="134">
        <v>19.402541235363966</v>
      </c>
      <c r="S21" s="134">
        <v>25.12621152472213</v>
      </c>
      <c r="T21" s="134"/>
      <c r="U21" s="134">
        <v>8.4055678375269292</v>
      </c>
      <c r="V21" s="134">
        <v>11.441876494170948</v>
      </c>
      <c r="W21" s="134">
        <v>15.805962367404176</v>
      </c>
      <c r="X21" s="134">
        <v>10.019214203136245</v>
      </c>
      <c r="Y21" s="134">
        <v>13.672866481945745</v>
      </c>
      <c r="Z21" s="134"/>
      <c r="AA21" s="134">
        <v>25.192065290856853</v>
      </c>
      <c r="AB21" s="134">
        <v>34.775742735086382</v>
      </c>
      <c r="AC21" s="134">
        <v>48.299392437760389</v>
      </c>
      <c r="AD21" s="134">
        <v>29.826420228950678</v>
      </c>
      <c r="AE21" s="134">
        <v>41.244320297815847</v>
      </c>
    </row>
    <row r="22" spans="1:31" x14ac:dyDescent="0.25">
      <c r="A22" s="98" t="s">
        <v>45</v>
      </c>
      <c r="B22" s="125" t="s">
        <v>67</v>
      </c>
      <c r="D22" s="98">
        <v>2015</v>
      </c>
      <c r="E22" s="98">
        <v>2025</v>
      </c>
      <c r="F22" s="98">
        <v>2035</v>
      </c>
      <c r="G22" s="98">
        <v>2015</v>
      </c>
      <c r="H22" s="98">
        <v>2025</v>
      </c>
      <c r="I22" s="98">
        <v>2035</v>
      </c>
    </row>
    <row r="23" spans="1:31" x14ac:dyDescent="0.25">
      <c r="B23" s="98" t="s">
        <v>46</v>
      </c>
      <c r="D23" s="139">
        <v>0.35280711750010957</v>
      </c>
      <c r="E23" s="139">
        <v>0.76586272770689778</v>
      </c>
      <c r="F23" s="139">
        <v>0.82480597872952</v>
      </c>
      <c r="G23" s="139">
        <v>0.28280718795531812</v>
      </c>
      <c r="H23" s="139">
        <v>0.66665857212238955</v>
      </c>
      <c r="I23" s="139">
        <v>0.67438076736279751</v>
      </c>
      <c r="M23" s="98" t="s">
        <v>45</v>
      </c>
      <c r="N23" s="98" t="s">
        <v>47</v>
      </c>
    </row>
    <row r="24" spans="1:31" x14ac:dyDescent="0.25">
      <c r="B24" s="98" t="s">
        <v>19</v>
      </c>
      <c r="D24" s="139">
        <v>0.30300814462865699</v>
      </c>
      <c r="E24" s="139">
        <v>0.66581132341597604</v>
      </c>
      <c r="F24" s="139">
        <v>0.75136432913096785</v>
      </c>
      <c r="G24" s="139">
        <v>0.2276257513232598</v>
      </c>
      <c r="H24" s="139">
        <v>0.52421712374053464</v>
      </c>
      <c r="I24" s="139">
        <v>0.53788371359993126</v>
      </c>
      <c r="N24" s="98" t="s">
        <v>48</v>
      </c>
      <c r="O24" s="139">
        <v>1.8148378548467556E-2</v>
      </c>
      <c r="P24" s="139">
        <v>4.9326385624572415E-2</v>
      </c>
      <c r="Q24" s="139">
        <v>6.9590392031991202E-2</v>
      </c>
      <c r="R24" s="139">
        <v>3.6197017962702437E-2</v>
      </c>
      <c r="S24" s="139">
        <v>6.6568882666566881E-2</v>
      </c>
      <c r="T24" s="139"/>
      <c r="U24" s="139">
        <v>2.3845742788199498E-2</v>
      </c>
      <c r="V24" s="139">
        <v>2.3301373495627282E-2</v>
      </c>
      <c r="W24" s="139">
        <v>2.2633298947396602E-2</v>
      </c>
      <c r="X24" s="139">
        <v>2.3535254097679432E-2</v>
      </c>
      <c r="Y24" s="139">
        <v>2.2914242444724439E-2</v>
      </c>
      <c r="Z24" s="139"/>
      <c r="AA24" s="139">
        <v>2.0831132666112358E-2</v>
      </c>
      <c r="AB24" s="139">
        <v>3.8480705543461412E-2</v>
      </c>
      <c r="AC24" s="139">
        <v>4.7896285257529266E-2</v>
      </c>
      <c r="AD24" s="139">
        <v>3.0778866142054561E-2</v>
      </c>
      <c r="AE24" s="139">
        <v>4.7104184849540418E-2</v>
      </c>
    </row>
    <row r="25" spans="1:31" x14ac:dyDescent="0.25">
      <c r="B25" s="98" t="s">
        <v>49</v>
      </c>
      <c r="D25" s="139">
        <v>0.42087394289398417</v>
      </c>
      <c r="E25" s="139">
        <v>0.84291385141899156</v>
      </c>
      <c r="F25" s="139">
        <v>0.91639231628066764</v>
      </c>
      <c r="G25" s="139">
        <v>0.35825495449277017</v>
      </c>
      <c r="H25" s="139">
        <v>0.79820163375606146</v>
      </c>
      <c r="I25" s="139">
        <v>0.85978298890938898</v>
      </c>
      <c r="N25" s="98" t="s">
        <v>50</v>
      </c>
      <c r="O25" s="139">
        <v>8.8810887079302542E-2</v>
      </c>
      <c r="P25" s="139">
        <v>9.4158485298472969E-2</v>
      </c>
      <c r="Q25" s="139">
        <v>8.9628578513509874E-2</v>
      </c>
      <c r="R25" s="139">
        <v>9.835838322449833E-2</v>
      </c>
      <c r="S25" s="139">
        <v>8.7305440943622484E-2</v>
      </c>
      <c r="T25" s="139"/>
      <c r="U25" s="139">
        <v>8.4916618324921589E-2</v>
      </c>
      <c r="V25" s="139">
        <v>9.013800384297406E-2</v>
      </c>
      <c r="W25" s="139">
        <v>9.3367546466553777E-2</v>
      </c>
      <c r="X25" s="139">
        <v>8.8083771061427382E-2</v>
      </c>
      <c r="Y25" s="139">
        <v>9.2048478224987865E-2</v>
      </c>
      <c r="Z25" s="139"/>
      <c r="AA25" s="139">
        <v>8.6977167995103258E-2</v>
      </c>
      <c r="AB25" s="139">
        <v>9.2482987303608113E-2</v>
      </c>
      <c r="AC25" s="139">
        <v>9.1355976115688881E-2</v>
      </c>
      <c r="AD25" s="139">
        <v>9.396172813037075E-2</v>
      </c>
      <c r="AE25" s="139">
        <v>8.942026280328072E-2</v>
      </c>
    </row>
    <row r="26" spans="1:31" x14ac:dyDescent="0.25">
      <c r="B26" s="98" t="s">
        <v>51</v>
      </c>
      <c r="D26" s="139">
        <v>0.53530470143051934</v>
      </c>
      <c r="E26" s="139">
        <v>0.80097883801074532</v>
      </c>
      <c r="F26" s="139">
        <v>0.87320233766183553</v>
      </c>
      <c r="G26" s="139">
        <v>0.48508120537638061</v>
      </c>
      <c r="H26" s="139">
        <v>0.71736988633214183</v>
      </c>
      <c r="I26" s="139">
        <v>0.76544582940702111</v>
      </c>
      <c r="N26" s="98" t="s">
        <v>20</v>
      </c>
      <c r="O26" s="139">
        <v>9.8740466956423786E-2</v>
      </c>
      <c r="P26" s="139">
        <v>4.5795049428980647E-2</v>
      </c>
      <c r="Q26" s="139">
        <v>8.340234388310731E-3</v>
      </c>
      <c r="R26" s="139">
        <v>7.4754811534968421E-2</v>
      </c>
      <c r="S26" s="139">
        <v>1.5840963685964615E-2</v>
      </c>
      <c r="T26" s="139"/>
      <c r="U26" s="139">
        <v>0.12442929625616304</v>
      </c>
      <c r="V26" s="139">
        <v>0.1345166554352239</v>
      </c>
      <c r="W26" s="139">
        <v>0.14102222872454789</v>
      </c>
      <c r="X26" s="139">
        <v>0.13054202041924018</v>
      </c>
      <c r="Y26" s="139">
        <v>0.13837109058460756</v>
      </c>
      <c r="Z26" s="139"/>
      <c r="AA26" s="139">
        <v>0.1108367293123992</v>
      </c>
      <c r="AB26" s="139">
        <v>8.2768947856327588E-2</v>
      </c>
      <c r="AC26" s="139">
        <v>6.9639117327962213E-2</v>
      </c>
      <c r="AD26" s="139">
        <v>9.8626964783707777E-2</v>
      </c>
      <c r="AE26" s="139">
        <v>7.0474603579545936E-2</v>
      </c>
    </row>
    <row r="27" spans="1:31" x14ac:dyDescent="0.25">
      <c r="B27" s="98" t="s">
        <v>52</v>
      </c>
      <c r="D27" s="139">
        <v>0.4986892394735889</v>
      </c>
      <c r="E27" s="139">
        <v>0.81441884182463442</v>
      </c>
      <c r="F27" s="139">
        <v>0.88706539631865122</v>
      </c>
      <c r="G27" s="139">
        <v>0.44450064809838452</v>
      </c>
      <c r="H27" s="139">
        <v>0.73625192423207031</v>
      </c>
      <c r="I27" s="139">
        <v>0.79077973652915956</v>
      </c>
      <c r="N27" s="98" t="s">
        <v>53</v>
      </c>
      <c r="O27" s="139">
        <v>6.0187158635706881E-2</v>
      </c>
      <c r="P27" s="139">
        <v>0.10186916824877323</v>
      </c>
      <c r="Q27" s="139">
        <v>3.9228986329157389E-2</v>
      </c>
      <c r="R27" s="139">
        <v>0.10240582874173171</v>
      </c>
      <c r="S27" s="139">
        <v>5.8836260208544176E-2</v>
      </c>
      <c r="T27" s="139"/>
      <c r="U27" s="139">
        <v>0.11320659153640604</v>
      </c>
      <c r="V27" s="139">
        <v>0.1212313031318844</v>
      </c>
      <c r="W27" s="139">
        <v>0.12534697128365235</v>
      </c>
      <c r="X27" s="139">
        <v>0.11813744548614094</v>
      </c>
      <c r="Y27" s="139">
        <v>0.12370114725411988</v>
      </c>
      <c r="Z27" s="139"/>
      <c r="AA27" s="139">
        <v>8.5152756049614767E-2</v>
      </c>
      <c r="AB27" s="139">
        <v>0.10993815663537171</v>
      </c>
      <c r="AC27" s="139">
        <v>7.9015366577155424E-2</v>
      </c>
      <c r="AD27" s="139">
        <v>0.10913761499316486</v>
      </c>
      <c r="AE27" s="139">
        <v>8.7758166765592394E-2</v>
      </c>
    </row>
    <row r="28" spans="1:31" x14ac:dyDescent="0.25">
      <c r="B28" s="98" t="s">
        <v>28</v>
      </c>
      <c r="D28" s="139">
        <v>0.29832806414836166</v>
      </c>
      <c r="E28" s="139">
        <v>0.70742550662723158</v>
      </c>
      <c r="F28" s="139">
        <v>0.89625225659790619</v>
      </c>
      <c r="G28" s="139">
        <v>0.28154698565295572</v>
      </c>
      <c r="H28" s="139">
        <v>0.6821945158220577</v>
      </c>
      <c r="I28" s="139">
        <v>0.88044596288439203</v>
      </c>
      <c r="N28" s="98" t="s">
        <v>54</v>
      </c>
      <c r="O28" s="139">
        <v>0.417770048144051</v>
      </c>
      <c r="P28" s="139">
        <v>0.2701503145276577</v>
      </c>
      <c r="Q28" s="139">
        <v>0.2580051792215578</v>
      </c>
      <c r="R28" s="139">
        <v>0.3116845538913196</v>
      </c>
      <c r="S28" s="139">
        <v>0.26619972635180444</v>
      </c>
      <c r="T28" s="139"/>
      <c r="U28" s="139">
        <v>0.46137275496804353</v>
      </c>
      <c r="V28" s="139">
        <v>0.45795194237191872</v>
      </c>
      <c r="W28" s="139">
        <v>0.45506875858872059</v>
      </c>
      <c r="X28" s="139">
        <v>0.45885458025771314</v>
      </c>
      <c r="Y28" s="139">
        <v>0.45636957989150279</v>
      </c>
      <c r="Z28" s="139"/>
      <c r="AA28" s="139">
        <v>0.43830153188819532</v>
      </c>
      <c r="AB28" s="139">
        <v>0.3484148841739228</v>
      </c>
      <c r="AC28" s="139">
        <v>0.34904825815421514</v>
      </c>
      <c r="AD28" s="139">
        <v>0.3746607359463795</v>
      </c>
      <c r="AE28" s="139">
        <v>0.350992516173179</v>
      </c>
    </row>
    <row r="29" spans="1:31" x14ac:dyDescent="0.25">
      <c r="B29" s="98" t="s">
        <v>55</v>
      </c>
      <c r="D29" s="139">
        <v>0.74322135217964858</v>
      </c>
      <c r="E29" s="139">
        <v>0.91321469984583559</v>
      </c>
      <c r="F29" s="139">
        <v>0.91881139011340229</v>
      </c>
      <c r="G29" s="139">
        <v>0.69065274100437146</v>
      </c>
      <c r="H29" s="139">
        <v>0.86834560410631989</v>
      </c>
      <c r="I29" s="139">
        <v>0.84559973364210195</v>
      </c>
      <c r="N29" s="98" t="s">
        <v>28</v>
      </c>
      <c r="O29" s="139">
        <v>5.7841894763148827E-2</v>
      </c>
      <c r="P29" s="139">
        <v>1.7520579142355806E-2</v>
      </c>
      <c r="Q29" s="139">
        <v>1.4574238570247937E-2</v>
      </c>
      <c r="R29" s="139">
        <v>2.589118522994267E-2</v>
      </c>
      <c r="S29" s="139">
        <v>1.5399687160452731E-2</v>
      </c>
      <c r="T29" s="139"/>
      <c r="U29" s="139">
        <v>2.0821970262882163E-2</v>
      </c>
      <c r="V29" s="139">
        <v>1.5554321868922324E-2</v>
      </c>
      <c r="W29" s="139">
        <v>1.1580417559108972E-2</v>
      </c>
      <c r="X29" s="139">
        <v>1.7642880239864774E-2</v>
      </c>
      <c r="Y29" s="139">
        <v>1.318741514031453E-2</v>
      </c>
      <c r="Z29" s="139"/>
      <c r="AA29" s="139">
        <v>4.0410087578452686E-2</v>
      </c>
      <c r="AB29" s="139">
        <v>1.6701159837605548E-2</v>
      </c>
      <c r="AC29" s="139">
        <v>1.3191097740761961E-2</v>
      </c>
      <c r="AD29" s="139">
        <v>2.2361616271331521E-2</v>
      </c>
      <c r="AE29" s="139">
        <v>1.4413280992809932E-2</v>
      </c>
    </row>
    <row r="30" spans="1:31" x14ac:dyDescent="0.25">
      <c r="B30" s="163" t="s">
        <v>68</v>
      </c>
      <c r="C30" s="164">
        <v>-5.2395466642195965E-2</v>
      </c>
      <c r="N30" s="98" t="s">
        <v>55</v>
      </c>
      <c r="O30" s="139">
        <v>0.2585011658728994</v>
      </c>
      <c r="P30" s="139">
        <v>0.42118001772918734</v>
      </c>
      <c r="Q30" s="139">
        <v>0.52063239094522507</v>
      </c>
      <c r="R30" s="139">
        <v>0.3507082194148371</v>
      </c>
      <c r="S30" s="139">
        <v>0.48984903898304449</v>
      </c>
      <c r="T30" s="139"/>
      <c r="U30" s="139">
        <v>0.17140702586338419</v>
      </c>
      <c r="V30" s="139">
        <v>0.15730639985344941</v>
      </c>
      <c r="W30" s="139">
        <v>0.15098077843001967</v>
      </c>
      <c r="X30" s="139">
        <v>0.16320404843793418</v>
      </c>
      <c r="Y30" s="139">
        <v>0.15340804645974299</v>
      </c>
      <c r="Z30" s="139"/>
      <c r="AA30" s="139">
        <v>0.21749059451012251</v>
      </c>
      <c r="AB30" s="139">
        <v>0.31121315864970273</v>
      </c>
      <c r="AC30" s="139">
        <v>0.34985389882668705</v>
      </c>
      <c r="AD30" s="139">
        <v>0.27047247373299083</v>
      </c>
      <c r="AE30" s="139">
        <v>0.33983698483605151</v>
      </c>
    </row>
    <row r="31" spans="1:31" x14ac:dyDescent="0.25">
      <c r="B31" s="125" t="s">
        <v>69</v>
      </c>
    </row>
    <row r="32" spans="1:31" x14ac:dyDescent="0.25">
      <c r="B32" s="98" t="s">
        <v>28</v>
      </c>
      <c r="D32" s="139">
        <v>8.1632653061224483E-2</v>
      </c>
      <c r="E32" s="139">
        <v>0.45884161850353006</v>
      </c>
      <c r="F32" s="139">
        <v>0.51185350429850129</v>
      </c>
      <c r="G32" s="139">
        <v>5.9669120320111894E-2</v>
      </c>
      <c r="H32" s="139">
        <v>0.41217329143824571</v>
      </c>
      <c r="I32" s="139">
        <v>0.4374828564823206</v>
      </c>
      <c r="M32" s="98" t="s">
        <v>56</v>
      </c>
    </row>
    <row r="33" spans="2:25" x14ac:dyDescent="0.25">
      <c r="B33" s="98" t="s">
        <v>55</v>
      </c>
      <c r="D33" s="139">
        <v>0.5</v>
      </c>
      <c r="E33" s="139">
        <v>0.81639712589842428</v>
      </c>
      <c r="F33" s="139">
        <v>0.87560444008863125</v>
      </c>
      <c r="G33" s="139">
        <v>0.4806015404954877</v>
      </c>
      <c r="H33" s="139">
        <v>0.75352182194422224</v>
      </c>
      <c r="I33" s="139">
        <v>0.78185264700810464</v>
      </c>
      <c r="N33" s="98" t="s">
        <v>57</v>
      </c>
      <c r="O33" s="166">
        <v>4053.3583269125061</v>
      </c>
      <c r="P33" s="166">
        <v>3155.1739095466</v>
      </c>
      <c r="Q33" s="166">
        <v>3220.2027506480595</v>
      </c>
      <c r="R33" s="166">
        <v>3253.8123599675064</v>
      </c>
      <c r="S33" s="166">
        <v>3093.4880151634416</v>
      </c>
      <c r="U33" s="165"/>
      <c r="V33" s="165"/>
      <c r="W33" s="165"/>
      <c r="X33" s="165"/>
      <c r="Y33" s="165"/>
    </row>
    <row r="38" spans="2:25" x14ac:dyDescent="0.25">
      <c r="B38" s="98" t="s">
        <v>104</v>
      </c>
      <c r="C38" s="159">
        <v>983652178.29900002</v>
      </c>
      <c r="D38" s="165">
        <v>1003726712.5500001</v>
      </c>
      <c r="E38" s="159">
        <v>1211704832.9000001</v>
      </c>
      <c r="F38" s="165">
        <v>1363758388.6500001</v>
      </c>
      <c r="G38" s="159">
        <v>865599183.30000007</v>
      </c>
      <c r="H38" s="165">
        <v>649206993.03999996</v>
      </c>
      <c r="I38" s="159">
        <v>563019518.25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3"/>
  <sheetViews>
    <sheetView topLeftCell="A10" workbookViewId="0">
      <selection activeCell="P38" sqref="P38"/>
    </sheetView>
  </sheetViews>
  <sheetFormatPr defaultRowHeight="15" x14ac:dyDescent="0.25"/>
  <cols>
    <col min="1" max="1" width="9.140625" style="45"/>
    <col min="2" max="2" width="27" style="45" bestFit="1" customWidth="1"/>
    <col min="3" max="3" width="14.28515625" style="45" bestFit="1" customWidth="1"/>
    <col min="4" max="4" width="15" style="45" customWidth="1"/>
    <col min="5" max="5" width="11.7109375" style="45" customWidth="1"/>
    <col min="6" max="6" width="14.28515625" style="45" bestFit="1" customWidth="1"/>
    <col min="7" max="7" width="13.7109375" style="45" customWidth="1"/>
    <col min="8" max="9" width="14.28515625" style="45" bestFit="1" customWidth="1"/>
    <col min="10" max="10" width="11.28515625" style="45" customWidth="1"/>
    <col min="11" max="11" width="15.28515625" style="45" bestFit="1" customWidth="1"/>
    <col min="12" max="13" width="9.140625" style="45"/>
    <col min="14" max="14" width="28.85546875" style="45" bestFit="1" customWidth="1"/>
    <col min="15" max="17" width="19" style="45" bestFit="1" customWidth="1"/>
    <col min="18" max="19" width="20" style="45" bestFit="1" customWidth="1"/>
    <col min="20" max="20" width="1.7109375" style="45" customWidth="1"/>
    <col min="21" max="23" width="18" style="45" bestFit="1" customWidth="1"/>
    <col min="24" max="25" width="19" style="45" bestFit="1" customWidth="1"/>
    <col min="26" max="26" width="1.5703125" style="45" customWidth="1"/>
    <col min="27" max="29" width="19.140625" style="45" bestFit="1" customWidth="1"/>
    <col min="30" max="31" width="20.140625" style="45" bestFit="1" customWidth="1"/>
    <col min="32" max="16384" width="9.140625" style="45"/>
  </cols>
  <sheetData>
    <row r="1" spans="1:34" x14ac:dyDescent="0.25">
      <c r="A1" s="45" t="s">
        <v>61</v>
      </c>
      <c r="B1" s="45" t="s">
        <v>0</v>
      </c>
      <c r="C1" s="167">
        <f>[2]India!C1+[2]Indonesia!C1+[2]Nigeria!C1</f>
        <v>3</v>
      </c>
      <c r="D1" s="45" t="s">
        <v>98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4" x14ac:dyDescent="0.25">
      <c r="C2" s="189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4" x14ac:dyDescent="0.25">
      <c r="A3" s="45" t="s">
        <v>7</v>
      </c>
      <c r="B3" s="45" t="s">
        <v>8</v>
      </c>
      <c r="C3" s="189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s="45" t="s">
        <v>11</v>
      </c>
      <c r="N3" s="45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4" x14ac:dyDescent="0.25">
      <c r="A4" s="45" t="s">
        <v>13</v>
      </c>
      <c r="B4" s="45" t="s">
        <v>14</v>
      </c>
      <c r="C4" s="185">
        <f>[2]India!C4+[2]Indonesia!C4+[2]Nigeria!C4</f>
        <v>39316402</v>
      </c>
      <c r="D4" s="41">
        <f>[2]India!D4+[2]Indonesia!D4+[2]Nigeria!D4</f>
        <v>41113393</v>
      </c>
      <c r="E4" s="41">
        <f>[2]India!E4+[2]Indonesia!E4+[2]Nigeria!E4</f>
        <v>44828502</v>
      </c>
      <c r="F4" s="41">
        <f>[2]India!F4+[2]Indonesia!F4+[2]Nigeria!F4</f>
        <v>49243828</v>
      </c>
      <c r="G4" s="41">
        <f>[2]India!G4+[2]Indonesia!G4+[2]Nigeria!G4</f>
        <v>35435184</v>
      </c>
      <c r="H4" s="41">
        <f>[2]India!H4+[2]Indonesia!H4+[2]Nigeria!H4</f>
        <v>34409946</v>
      </c>
      <c r="I4" s="41">
        <f>[2]India!I4+[2]Indonesia!I4+[2]Nigeria!I4</f>
        <v>34511453</v>
      </c>
      <c r="J4" s="41">
        <f>[2]India!J4+[2]Indonesia!J4+[2]Nigeria!J4</f>
        <v>87196523</v>
      </c>
      <c r="K4" s="41">
        <f>[2]India!K4+[2]Indonesia!K4+[2]Nigeria!K4</f>
        <v>127576075</v>
      </c>
      <c r="M4" s="45" t="s">
        <v>13</v>
      </c>
    </row>
    <row r="5" spans="1:34" x14ac:dyDescent="0.25">
      <c r="B5" s="45" t="s">
        <v>15</v>
      </c>
      <c r="C5" s="186">
        <f>C38/O18/0.98</f>
        <v>5.674590640621318</v>
      </c>
      <c r="D5" s="188">
        <f>D38/O18</f>
        <v>5.6745906406213189</v>
      </c>
      <c r="E5" s="42">
        <f t="shared" ref="E5:F5" si="0">E38/P18</f>
        <v>5.7244927447244081</v>
      </c>
      <c r="F5" s="42">
        <f t="shared" si="0"/>
        <v>5.7457752584550068</v>
      </c>
      <c r="G5" s="42">
        <f>G38/AA18</f>
        <v>4.8887824418505019</v>
      </c>
      <c r="H5" s="42">
        <f>H38/AB18</f>
        <v>4.3874012079002149</v>
      </c>
      <c r="I5" s="43">
        <f>I38/AC18</f>
        <v>4.2398892157790247</v>
      </c>
      <c r="J5" s="20"/>
      <c r="K5" s="20"/>
      <c r="N5" s="45" t="s">
        <v>16</v>
      </c>
      <c r="O5" s="10">
        <f>[2]India!O5+[2]Indonesia!O5+[2]Nigeria!O5</f>
        <v>175253118.42457384</v>
      </c>
      <c r="P5" s="10">
        <f>[2]India!P5+[2]Indonesia!P5+[2]Nigeria!P5</f>
        <v>374881238.58447069</v>
      </c>
      <c r="Q5" s="10">
        <f>[2]India!Q5+[2]Indonesia!Q5+[2]Nigeria!Q5</f>
        <v>614579044.97586441</v>
      </c>
      <c r="R5" s="10">
        <f>[2]India!R5+[2]Indonesia!R5+[2]Nigeria!R5</f>
        <v>2590112006.0928888</v>
      </c>
      <c r="S5" s="10">
        <f>[2]India!S5+[2]Indonesia!S5+[2]Nigeria!S5</f>
        <v>5177337463.209384</v>
      </c>
      <c r="T5" s="182"/>
      <c r="U5" s="10">
        <f>[2]India!U5+[2]Indonesia!U5+[2]Nigeria!U5</f>
        <v>1147872551.4927242</v>
      </c>
      <c r="V5" s="10">
        <f>[2]India!V5+[2]Indonesia!V5+[2]Nigeria!V5</f>
        <v>1712769583.4436598</v>
      </c>
      <c r="W5" s="10">
        <f>[2]India!W5+[2]Indonesia!W5+[2]Nigeria!W5</f>
        <v>2521620743.8606238</v>
      </c>
      <c r="X5" s="10">
        <f>[2]India!X5+[2]Indonesia!X5+[2]Nigeria!X5</f>
        <v>14457720188.517448</v>
      </c>
      <c r="Y5" s="10">
        <f>[2]India!Y5+[2]Indonesia!Y5+[2]Nigeria!Y5</f>
        <v>21273409458.299828</v>
      </c>
      <c r="Z5" s="14">
        <f>[2]India!Z5+[2]Indonesia!Z5+[2]Nigeria!Z5</f>
        <v>0</v>
      </c>
      <c r="AA5" s="10">
        <f>[2]India!AA5+[2]Indonesia!AA5+[2]Nigeria!AA5</f>
        <v>1323125669.9172981</v>
      </c>
      <c r="AB5" s="10">
        <f>[2]India!AB5+[2]Indonesia!AB5+[2]Nigeria!AB5</f>
        <v>2087650822.0281305</v>
      </c>
      <c r="AC5" s="10">
        <f>[2]India!AC5+[2]Indonesia!AC5+[2]Nigeria!AC5</f>
        <v>3136199788.8364882</v>
      </c>
      <c r="AD5" s="10">
        <f>[2]India!AD5+[2]Indonesia!AD5+[2]Nigeria!AD5</f>
        <v>17047832194.610336</v>
      </c>
      <c r="AE5" s="10">
        <f>[2]India!AE5+[2]Indonesia!AE5+[2]Nigeria!AE5</f>
        <v>26450746921.509209</v>
      </c>
    </row>
    <row r="6" spans="1:34" x14ac:dyDescent="0.25">
      <c r="B6" s="45" t="s">
        <v>17</v>
      </c>
      <c r="C6" s="185">
        <f>[2]India!C6+[2]Indonesia!C6+[2]Nigeria!C6</f>
        <v>107648</v>
      </c>
      <c r="D6" s="41">
        <f>[2]India!D6+[2]Indonesia!D6+[2]Nigeria!D6</f>
        <v>114284</v>
      </c>
      <c r="E6" s="41">
        <f>[2]India!E6+[2]Indonesia!E6+[2]Nigeria!E6</f>
        <v>130579</v>
      </c>
      <c r="F6" s="41">
        <f>[2]India!F6+[2]Indonesia!F6+[2]Nigeria!F6</f>
        <v>151626</v>
      </c>
      <c r="G6" s="41">
        <f>[2]India!G6+[2]Indonesia!G6+[2]Nigeria!G6</f>
        <v>79676</v>
      </c>
      <c r="H6" s="41">
        <f>[2]India!H6+[2]Indonesia!H6+[2]Nigeria!H6</f>
        <v>39707</v>
      </c>
      <c r="I6" s="41">
        <f>[2]India!I6+[2]Indonesia!I6+[2]Nigeria!I6</f>
        <v>38327</v>
      </c>
      <c r="J6" s="41">
        <f>[2]India!J6+[2]Indonesia!J6+[2]Nigeria!J6</f>
        <v>700970</v>
      </c>
      <c r="K6" s="41">
        <f>[2]India!K6+[2]Indonesia!K6+[2]Nigeria!K6</f>
        <v>1034739</v>
      </c>
      <c r="N6" s="45" t="s">
        <v>18</v>
      </c>
      <c r="O6" s="10">
        <f>[2]India!O6+[2]Indonesia!O6+[2]Nigeria!O6</f>
        <v>1088229513.1605363</v>
      </c>
      <c r="P6" s="10">
        <f>[2]India!P6+[2]Indonesia!P6+[2]Nigeria!P6</f>
        <v>3447392650.5637646</v>
      </c>
      <c r="Q6" s="10">
        <f>[2]India!Q6+[2]Indonesia!Q6+[2]Nigeria!Q6</f>
        <v>5878438074.2238426</v>
      </c>
      <c r="R6" s="10">
        <f>[2]India!R6+[2]Indonesia!R6+[2]Nigeria!R6</f>
        <v>22428073536.912548</v>
      </c>
      <c r="S6" s="10">
        <f>[2]India!S6+[2]Indonesia!S6+[2]Nigeria!S6</f>
        <v>47932257806.927254</v>
      </c>
      <c r="T6" s="182"/>
      <c r="U6" s="10">
        <f>[2]India!U6+[2]Indonesia!U6+[2]Nigeria!U6</f>
        <v>1195936310.1633902</v>
      </c>
      <c r="V6" s="10">
        <f>[2]India!V6+[2]Indonesia!V6+[2]Nigeria!V6</f>
        <v>1851925078.6872756</v>
      </c>
      <c r="W6" s="10">
        <f>[2]India!W6+[2]Indonesia!W6+[2]Nigeria!W6</f>
        <v>2817984346.1177831</v>
      </c>
      <c r="X6" s="10">
        <f>[2]India!X6+[2]Indonesia!X6+[2]Nigeria!X6</f>
        <v>15377142285.242985</v>
      </c>
      <c r="Y6" s="10">
        <f>[2]India!Y6+[2]Indonesia!Y6+[2]Nigeria!Y6</f>
        <v>23344087019.18729</v>
      </c>
      <c r="Z6" s="14">
        <f>[2]India!Z6+[2]Indonesia!Z6+[2]Nigeria!Z6</f>
        <v>0</v>
      </c>
      <c r="AA6" s="10">
        <f>[2]India!AA6+[2]Indonesia!AA6+[2]Nigeria!AA6</f>
        <v>2284165823.3239269</v>
      </c>
      <c r="AB6" s="10">
        <f>[2]India!AB6+[2]Indonesia!AB6+[2]Nigeria!AB6</f>
        <v>5299317729.2510405</v>
      </c>
      <c r="AC6" s="10">
        <f>[2]India!AC6+[2]Indonesia!AC6+[2]Nigeria!AC6</f>
        <v>8696422420.3416252</v>
      </c>
      <c r="AD6" s="10">
        <f>[2]India!AD6+[2]Indonesia!AD6+[2]Nigeria!AD6</f>
        <v>37805215822.155533</v>
      </c>
      <c r="AE6" s="10">
        <f>[2]India!AE6+[2]Indonesia!AE6+[2]Nigeria!AE6</f>
        <v>71276344826.114548</v>
      </c>
    </row>
    <row r="7" spans="1:34" x14ac:dyDescent="0.25">
      <c r="B7" s="45" t="s">
        <v>19</v>
      </c>
      <c r="C7" s="185">
        <f>[2]India!C7+[2]Indonesia!C7+[2]Nigeria!C7</f>
        <v>944553.91060290299</v>
      </c>
      <c r="D7" s="41">
        <f>[2]India!D7+[2]Indonesia!D7+[2]Nigeria!D7</f>
        <v>997364.20921670506</v>
      </c>
      <c r="E7" s="41">
        <f>[2]India!E7+[2]Indonesia!E7+[2]Nigeria!E7</f>
        <v>1118806.6501402226</v>
      </c>
      <c r="F7" s="41">
        <f>[2]India!F7+[2]Indonesia!F7+[2]Nigeria!F7</f>
        <v>1271055.5246160973</v>
      </c>
      <c r="G7" s="41">
        <f>[2]India!G7+[2]Indonesia!G7+[2]Nigeria!G7</f>
        <v>736869.38836423308</v>
      </c>
      <c r="H7" s="41">
        <f>[2]India!H7+[2]Indonesia!H7+[2]Nigeria!H7</f>
        <v>524652.6592476496</v>
      </c>
      <c r="I7" s="41">
        <f>[2]India!I7+[2]Indonesia!I7+[2]Nigeria!I7</f>
        <v>513297.87780437164</v>
      </c>
      <c r="J7" s="41">
        <f>[2]India!J7+[2]Indonesia!J7+[2]Nigeria!J7</f>
        <v>4681194.3913975433</v>
      </c>
      <c r="K7" s="41">
        <f>[2]India!K7+[2]Indonesia!K7+[2]Nigeria!K7</f>
        <v>6865241.2978231087</v>
      </c>
      <c r="N7" s="45" t="s">
        <v>20</v>
      </c>
      <c r="O7" s="10">
        <f>[2]India!O7+[2]Indonesia!O7+[2]Nigeria!O7</f>
        <v>603666456.55226326</v>
      </c>
      <c r="P7" s="10">
        <f>[2]India!P7+[2]Indonesia!P7+[2]Nigeria!P7</f>
        <v>2670868802.0575447</v>
      </c>
      <c r="Q7" s="10">
        <f>[2]India!Q7+[2]Indonesia!Q7+[2]Nigeria!Q7</f>
        <v>3494270889.8344998</v>
      </c>
      <c r="R7" s="10">
        <f>[2]India!R7+[2]Indonesia!R7+[2]Nigeria!R7</f>
        <v>19546628796.737919</v>
      </c>
      <c r="S7" s="10">
        <f>[2]India!S7+[2]Indonesia!S7+[2]Nigeria!S7</f>
        <v>31158046260.656578</v>
      </c>
      <c r="T7" s="182"/>
      <c r="U7" s="10">
        <f>[2]India!U7+[2]Indonesia!U7+[2]Nigeria!U7</f>
        <v>1007501963.2824643</v>
      </c>
      <c r="V7" s="10">
        <f>[2]India!V7+[2]Indonesia!V7+[2]Nigeria!V7</f>
        <v>1634329176.1988449</v>
      </c>
      <c r="W7" s="10">
        <f>[2]India!W7+[2]Indonesia!W7+[2]Nigeria!W7</f>
        <v>2582754768.3558335</v>
      </c>
      <c r="X7" s="10">
        <f>[2]India!X7+[2]Indonesia!X7+[2]Nigeria!X7</f>
        <v>13325781362.062523</v>
      </c>
      <c r="Y7" s="10">
        <f>[2]India!Y7+[2]Indonesia!Y7+[2]Nigeria!Y7</f>
        <v>21029868532.484272</v>
      </c>
      <c r="Z7" s="14">
        <f>[2]India!Z7+[2]Indonesia!Z7+[2]Nigeria!Z7</f>
        <v>0</v>
      </c>
      <c r="AA7" s="10">
        <f>[2]India!AA7+[2]Indonesia!AA7+[2]Nigeria!AA7</f>
        <v>1611168419.8347275</v>
      </c>
      <c r="AB7" s="10">
        <f>[2]India!AB7+[2]Indonesia!AB7+[2]Nigeria!AB7</f>
        <v>4305197978.2563896</v>
      </c>
      <c r="AC7" s="10">
        <f>[2]India!AC7+[2]Indonesia!AC7+[2]Nigeria!AC7</f>
        <v>6077025658.1903334</v>
      </c>
      <c r="AD7" s="10">
        <f>[2]India!AD7+[2]Indonesia!AD7+[2]Nigeria!AD7</f>
        <v>32872410158.800442</v>
      </c>
      <c r="AE7" s="10">
        <f>[2]India!AE7+[2]Indonesia!AE7+[2]Nigeria!AE7</f>
        <v>52187914793.140854</v>
      </c>
    </row>
    <row r="8" spans="1:34" x14ac:dyDescent="0.25">
      <c r="B8" s="45" t="s">
        <v>21</v>
      </c>
      <c r="C8" s="185">
        <f>[2]India!C8+[2]Indonesia!C8+[2]Nigeria!C8</f>
        <v>1274183</v>
      </c>
      <c r="D8" s="41">
        <f>[2]India!D8+[2]Indonesia!D8+[2]Nigeria!D8</f>
        <v>1338521</v>
      </c>
      <c r="E8" s="41">
        <f>[2]India!E8+[2]Indonesia!E8+[2]Nigeria!E8</f>
        <v>1476540</v>
      </c>
      <c r="F8" s="41">
        <f>[2]India!F8+[2]Indonesia!F8+[2]Nigeria!F8</f>
        <v>1643726</v>
      </c>
      <c r="G8" s="41">
        <f>[2]India!G8+[2]Indonesia!G8+[2]Nigeria!G8</f>
        <v>813746</v>
      </c>
      <c r="H8" s="41">
        <f>[2]India!H8+[2]Indonesia!H8+[2]Nigeria!H8</f>
        <v>381326</v>
      </c>
      <c r="I8" s="41">
        <f>[2]India!I8+[2]Indonesia!I8+[2]Nigeria!I8</f>
        <v>270410</v>
      </c>
      <c r="J8" s="41">
        <f>[2]India!J8+[2]Indonesia!J8+[2]Nigeria!J8</f>
        <v>8794896</v>
      </c>
      <c r="K8" s="41">
        <f>[2]India!K8+[2]Indonesia!K8+[2]Nigeria!K8</f>
        <v>12536441</v>
      </c>
      <c r="N8" s="45" t="s">
        <v>22</v>
      </c>
      <c r="O8" s="10">
        <f>[2]India!O8+[2]Indonesia!O8+[2]Nigeria!O8</f>
        <v>661058452.44564605</v>
      </c>
      <c r="P8" s="10">
        <f>[2]India!P8+[2]Indonesia!P8+[2]Nigeria!P8</f>
        <v>3787573768.9487786</v>
      </c>
      <c r="Q8" s="10">
        <f>[2]India!Q8+[2]Indonesia!Q8+[2]Nigeria!Q8</f>
        <v>4434836572.9882307</v>
      </c>
      <c r="R8" s="10">
        <f>[2]India!R8+[2]Indonesia!R8+[2]Nigeria!R8</f>
        <v>23436159743.732666</v>
      </c>
      <c r="S8" s="10">
        <f>[2]India!S8+[2]Indonesia!S8+[2]Nigeria!S8</f>
        <v>42032552281.713043</v>
      </c>
      <c r="T8" s="182"/>
      <c r="U8" s="10">
        <f>[2]India!U8+[2]Indonesia!U8+[2]Nigeria!U8</f>
        <v>887636511.55747008</v>
      </c>
      <c r="V8" s="10">
        <f>[2]India!V8+[2]Indonesia!V8+[2]Nigeria!V8</f>
        <v>1402876954.0893991</v>
      </c>
      <c r="W8" s="10">
        <f>[2]India!W8+[2]Indonesia!W8+[2]Nigeria!W8</f>
        <v>2179535605.7584939</v>
      </c>
      <c r="X8" s="10">
        <f>[2]India!X8+[2]Indonesia!X8+[2]Nigeria!X8</f>
        <v>11524206187.715984</v>
      </c>
      <c r="Y8" s="10">
        <f>[2]India!Y8+[2]Indonesia!Y8+[2]Nigeria!Y8</f>
        <v>17918356371.184242</v>
      </c>
      <c r="Z8" s="14">
        <f>[2]India!Z8+[2]Indonesia!Z8+[2]Nigeria!Z8</f>
        <v>0</v>
      </c>
      <c r="AA8" s="10">
        <f>[2]India!AA8+[2]Indonesia!AA8+[2]Nigeria!AA8</f>
        <v>1548694964.0031161</v>
      </c>
      <c r="AB8" s="10">
        <f>[2]India!AB8+[2]Indonesia!AB8+[2]Nigeria!AB8</f>
        <v>5190450723.0381775</v>
      </c>
      <c r="AC8" s="10">
        <f>[2]India!AC8+[2]Indonesia!AC8+[2]Nigeria!AC8</f>
        <v>6614372178.7467251</v>
      </c>
      <c r="AD8" s="10">
        <f>[2]India!AD8+[2]Indonesia!AD8+[2]Nigeria!AD8</f>
        <v>34960365931.448654</v>
      </c>
      <c r="AE8" s="10">
        <f>[2]India!AE8+[2]Indonesia!AE8+[2]Nigeria!AE8</f>
        <v>59950908652.897278</v>
      </c>
    </row>
    <row r="9" spans="1:34" x14ac:dyDescent="0.25">
      <c r="B9" s="45" t="s">
        <v>23</v>
      </c>
      <c r="C9" s="185">
        <f>[2]India!C9+[2]Indonesia!C9+[2]Nigeria!C9</f>
        <v>1485779</v>
      </c>
      <c r="D9" s="41">
        <f>[2]India!D9+[2]Indonesia!D9+[2]Nigeria!D9</f>
        <v>1570890</v>
      </c>
      <c r="E9" s="41">
        <f>[2]India!E9+[2]Indonesia!E9+[2]Nigeria!E9</f>
        <v>1801339</v>
      </c>
      <c r="F9" s="41">
        <f>[2]India!F9+[2]Indonesia!F9+[2]Nigeria!F9</f>
        <v>2085612</v>
      </c>
      <c r="G9" s="41">
        <f>[2]India!G9+[2]Indonesia!G9+[2]Nigeria!G9</f>
        <v>887568</v>
      </c>
      <c r="H9" s="41">
        <f>[2]India!H9+[2]Indonesia!H9+[2]Nigeria!H9</f>
        <v>504552</v>
      </c>
      <c r="I9" s="41">
        <f>[2]India!I9+[2]Indonesia!I9+[2]Nigeria!I9</f>
        <v>455268</v>
      </c>
      <c r="J9" s="41">
        <f>[2]India!J9+[2]Indonesia!J9+[2]Nigeria!J9</f>
        <v>10853730</v>
      </c>
      <c r="K9" s="41">
        <f>[2]India!K9+[2]Indonesia!K9+[2]Nigeria!K9</f>
        <v>14853105</v>
      </c>
      <c r="M9" s="45" t="s">
        <v>24</v>
      </c>
      <c r="O9" s="20"/>
      <c r="P9" s="20"/>
      <c r="Q9" s="20"/>
      <c r="R9" s="20"/>
      <c r="S9" s="20"/>
      <c r="T9" s="182"/>
      <c r="U9" s="10"/>
      <c r="V9" s="10"/>
      <c r="W9" s="10"/>
      <c r="X9" s="10"/>
      <c r="Y9" s="10"/>
      <c r="Z9" s="14"/>
      <c r="AA9" s="10"/>
      <c r="AB9" s="10"/>
      <c r="AC9" s="10"/>
      <c r="AD9" s="10"/>
      <c r="AE9" s="10"/>
    </row>
    <row r="10" spans="1:34" x14ac:dyDescent="0.25">
      <c r="B10" s="45" t="s">
        <v>25</v>
      </c>
      <c r="C10" s="185">
        <f>[2]India!C10+[2]Indonesia!C10+[2]Nigeria!C10</f>
        <v>2759962</v>
      </c>
      <c r="D10" s="41">
        <f>[2]India!D10+[2]Indonesia!D10+[2]Nigeria!D10</f>
        <v>2909411</v>
      </c>
      <c r="E10" s="41">
        <f>[2]India!E10+[2]Indonesia!E10+[2]Nigeria!E10</f>
        <v>3277879</v>
      </c>
      <c r="F10" s="41">
        <f>[2]India!F10+[2]Indonesia!F10+[2]Nigeria!F10</f>
        <v>3729338</v>
      </c>
      <c r="G10" s="41">
        <f>[2]India!G10+[2]Indonesia!G10+[2]Nigeria!G10</f>
        <v>1701314</v>
      </c>
      <c r="H10" s="41">
        <f>[2]India!H10+[2]Indonesia!H10+[2]Nigeria!H10</f>
        <v>885878</v>
      </c>
      <c r="I10" s="41">
        <f>[2]India!I10+[2]Indonesia!I10+[2]Nigeria!I10</f>
        <v>725678</v>
      </c>
      <c r="J10" s="41">
        <f>[2]India!J10+[2]Indonesia!J10+[2]Nigeria!J10</f>
        <v>19648626</v>
      </c>
      <c r="K10" s="41">
        <f>[2]India!K10+[2]Indonesia!K10+[2]Nigeria!K10</f>
        <v>27389546</v>
      </c>
      <c r="N10" s="45" t="s">
        <v>26</v>
      </c>
      <c r="O10" s="10">
        <f>[2]India!O10+[2]Indonesia!O10+[2]Nigeria!O10</f>
        <v>1709158552.1491365</v>
      </c>
      <c r="P10" s="10">
        <f>[2]India!P10+[2]Indonesia!P10+[2]Nigeria!P10</f>
        <v>2376095674.0920787</v>
      </c>
      <c r="Q10" s="10">
        <f>[2]India!Q10+[2]Indonesia!Q10+[2]Nigeria!Q10</f>
        <v>3345382537.7661071</v>
      </c>
      <c r="R10" s="10">
        <f>[2]India!R10+[2]Indonesia!R10+[2]Nigeria!R10</f>
        <v>20541588956.646492</v>
      </c>
      <c r="S10" s="10">
        <f>[2]India!S10+[2]Indonesia!S10+[2]Nigeria!S10</f>
        <v>28765627717.063869</v>
      </c>
      <c r="T10" s="182"/>
      <c r="U10" s="10">
        <f>[2]India!U10+[2]Indonesia!U10+[2]Nigeria!U10</f>
        <v>306484109.75211978</v>
      </c>
      <c r="V10" s="10">
        <f>[2]India!V10+[2]Indonesia!V10+[2]Nigeria!V10</f>
        <v>524181457.21979463</v>
      </c>
      <c r="W10" s="10">
        <f>[2]India!W10+[2]Indonesia!W10+[2]Nigeria!W10</f>
        <v>899334840.35890555</v>
      </c>
      <c r="X10" s="10">
        <f>[2]India!X10+[2]Indonesia!X10+[2]Nigeria!X10</f>
        <v>4151446615.3319345</v>
      </c>
      <c r="Y10" s="10">
        <f>[2]India!Y10+[2]Indonesia!Y10+[2]Nigeria!Y10</f>
        <v>7078541247.5489006</v>
      </c>
      <c r="Z10" s="14">
        <f>[2]India!Z10+[2]Indonesia!Z10+[2]Nigeria!Z10</f>
        <v>0</v>
      </c>
      <c r="AA10" s="10">
        <f>[2]India!AA10+[2]Indonesia!AA10+[2]Nigeria!AA10</f>
        <v>2015642661.9012566</v>
      </c>
      <c r="AB10" s="10">
        <f>[2]India!AB10+[2]Indonesia!AB10+[2]Nigeria!AB10</f>
        <v>2900277131.3118734</v>
      </c>
      <c r="AC10" s="10">
        <f>[2]India!AC10+[2]Indonesia!AC10+[2]Nigeria!AC10</f>
        <v>4244717378.1250129</v>
      </c>
      <c r="AD10" s="10">
        <f>[2]India!AD10+[2]Indonesia!AD10+[2]Nigeria!AD10</f>
        <v>24693035571.978424</v>
      </c>
      <c r="AE10" s="10">
        <f>[2]India!AE10+[2]Indonesia!AE10+[2]Nigeria!AE10</f>
        <v>35844168964.61277</v>
      </c>
    </row>
    <row r="11" spans="1:34" x14ac:dyDescent="0.25">
      <c r="B11" s="45" t="s">
        <v>62</v>
      </c>
      <c r="C11" s="28">
        <f>C10/(C4/1000)</f>
        <v>70.198743008070778</v>
      </c>
      <c r="D11" s="20">
        <f>D10/(D4/1000)</f>
        <v>70.765528887387134</v>
      </c>
      <c r="E11" s="20">
        <f t="shared" ref="E11:I11" si="1">E10/(E4/1000)</f>
        <v>73.120422359863824</v>
      </c>
      <c r="F11" s="20">
        <f t="shared" si="1"/>
        <v>75.73208971487756</v>
      </c>
      <c r="G11" s="20">
        <f t="shared" si="1"/>
        <v>48.011998470221009</v>
      </c>
      <c r="H11" s="20">
        <f t="shared" si="1"/>
        <v>25.744823894812271</v>
      </c>
      <c r="I11" s="20">
        <f t="shared" si="1"/>
        <v>21.027164518399154</v>
      </c>
      <c r="J11" s="14"/>
      <c r="K11" s="14"/>
      <c r="N11" s="45" t="s">
        <v>27</v>
      </c>
      <c r="O11" s="10">
        <f>[2]India!O11+[2]Indonesia!O11+[2]Nigeria!O11</f>
        <v>1261505149.061307</v>
      </c>
      <c r="P11" s="10">
        <f>[2]India!P11+[2]Indonesia!P11+[2]Nigeria!P11</f>
        <v>1907604040.4527278</v>
      </c>
      <c r="Q11" s="10">
        <f>[2]India!Q11+[2]Indonesia!Q11+[2]Nigeria!Q11</f>
        <v>2840572247.7781649</v>
      </c>
      <c r="R11" s="10">
        <f>[2]India!R11+[2]Indonesia!R11+[2]Nigeria!R11</f>
        <v>15862493695.192066</v>
      </c>
      <c r="S11" s="10">
        <f>[2]India!S11+[2]Indonesia!S11+[2]Nigeria!S11</f>
        <v>23889059123.411827</v>
      </c>
      <c r="T11" s="182"/>
      <c r="U11" s="10">
        <f>[2]India!U11+[2]Indonesia!U11+[2]Nigeria!U11</f>
        <v>1332246228.2991409</v>
      </c>
      <c r="V11" s="10">
        <f>[2]India!V11+[2]Indonesia!V11+[2]Nigeria!V11</f>
        <v>2215788221.7738514</v>
      </c>
      <c r="W11" s="10">
        <f>[2]India!W11+[2]Indonesia!W11+[2]Nigeria!W11</f>
        <v>3703658468.2382736</v>
      </c>
      <c r="X11" s="10">
        <f>[2]India!X11+[2]Indonesia!X11+[2]Nigeria!X11</f>
        <v>17752193919.528561</v>
      </c>
      <c r="Y11" s="10">
        <f>[2]India!Y11+[2]Indonesia!Y11+[2]Nigeria!Y11</f>
        <v>29496636876.68362</v>
      </c>
      <c r="Z11" s="14">
        <f>[2]India!Z11+[2]Indonesia!Z11+[2]Nigeria!Z11</f>
        <v>0</v>
      </c>
      <c r="AA11" s="10">
        <f>[2]India!AA11+[2]Indonesia!AA11+[2]Nigeria!AA11</f>
        <v>2593751377.3604479</v>
      </c>
      <c r="AB11" s="10">
        <f>[2]India!AB11+[2]Indonesia!AB11+[2]Nigeria!AB11</f>
        <v>4123392262.2265797</v>
      </c>
      <c r="AC11" s="10">
        <f>[2]India!AC11+[2]Indonesia!AC11+[2]Nigeria!AC11</f>
        <v>6544230716.0164375</v>
      </c>
      <c r="AD11" s="10">
        <f>[2]India!AD11+[2]Indonesia!AD11+[2]Nigeria!AD11</f>
        <v>33614687614.720627</v>
      </c>
      <c r="AE11" s="10">
        <f>[2]India!AE11+[2]Indonesia!AE11+[2]Nigeria!AE11</f>
        <v>53385696000.095444</v>
      </c>
    </row>
    <row r="12" spans="1:34" x14ac:dyDescent="0.25">
      <c r="B12" s="45" t="s">
        <v>63</v>
      </c>
      <c r="C12" s="187">
        <f>C6/(C4/100000)</f>
        <v>273.79921489255298</v>
      </c>
      <c r="D12" s="181">
        <f t="shared" ref="D12:I12" si="2">D6/(D4/100000)</f>
        <v>277.9726791218618</v>
      </c>
      <c r="E12" s="181">
        <f t="shared" si="2"/>
        <v>291.28566464255266</v>
      </c>
      <c r="F12" s="181">
        <f t="shared" si="2"/>
        <v>307.90863780939208</v>
      </c>
      <c r="G12" s="181">
        <f t="shared" si="2"/>
        <v>224.84996832526679</v>
      </c>
      <c r="H12" s="181">
        <f t="shared" si="2"/>
        <v>115.39396196669416</v>
      </c>
      <c r="I12" s="181">
        <f t="shared" si="2"/>
        <v>111.05588628795201</v>
      </c>
      <c r="J12" s="14"/>
      <c r="K12" s="14"/>
      <c r="N12" s="45" t="s">
        <v>30</v>
      </c>
      <c r="O12" s="10">
        <f>[2]India!O12+[2]Indonesia!O12+[2]Nigeria!O12</f>
        <v>1623064718.2575982</v>
      </c>
      <c r="P12" s="10">
        <f>[2]India!P12+[2]Indonesia!P12+[2]Nigeria!P12</f>
        <v>1062148531.8159162</v>
      </c>
      <c r="Q12" s="10">
        <f>[2]India!Q12+[2]Indonesia!Q12+[2]Nigeria!Q12</f>
        <v>1187098316.2008541</v>
      </c>
      <c r="R12" s="10">
        <f>[2]India!R12+[2]Indonesia!R12+[2]Nigeria!R12</f>
        <v>11986584637.717928</v>
      </c>
      <c r="S12" s="10">
        <f>[2]India!S12+[2]Indonesia!S12+[2]Nigeria!S12</f>
        <v>10946358495.617451</v>
      </c>
      <c r="T12" s="182"/>
      <c r="U12" s="10">
        <f>[2]India!U12+[2]Indonesia!U12+[2]Nigeria!U12</f>
        <v>301629646.41296738</v>
      </c>
      <c r="V12" s="10">
        <f>[2]India!V12+[2]Indonesia!V12+[2]Nigeria!V12</f>
        <v>413090885.59156287</v>
      </c>
      <c r="W12" s="10">
        <f>[2]India!W12+[2]Indonesia!W12+[2]Nigeria!W12</f>
        <v>576467225.30171728</v>
      </c>
      <c r="X12" s="10">
        <f>[2]India!X12+[2]Indonesia!X12+[2]Nigeria!X12</f>
        <v>3593831903.8402696</v>
      </c>
      <c r="Y12" s="10">
        <f>[2]India!Y12+[2]Indonesia!Y12+[2]Nigeria!Y12</f>
        <v>4975976472.4785509</v>
      </c>
      <c r="Z12" s="14">
        <f>[2]India!Z12+[2]Indonesia!Z12+[2]Nigeria!Z12</f>
        <v>0</v>
      </c>
      <c r="AA12" s="10">
        <f>[2]India!AA12+[2]Indonesia!AA12+[2]Nigeria!AA12</f>
        <v>1924694364.6705654</v>
      </c>
      <c r="AB12" s="10">
        <f>[2]India!AB12+[2]Indonesia!AB12+[2]Nigeria!AB12</f>
        <v>1475239417.407479</v>
      </c>
      <c r="AC12" s="10">
        <f>[2]India!AC12+[2]Indonesia!AC12+[2]Nigeria!AC12</f>
        <v>1763565541.5025716</v>
      </c>
      <c r="AD12" s="10">
        <f>[2]India!AD12+[2]Indonesia!AD12+[2]Nigeria!AD12</f>
        <v>15580416541.558197</v>
      </c>
      <c r="AE12" s="10">
        <f>[2]India!AE12+[2]Indonesia!AE12+[2]Nigeria!AE12</f>
        <v>15922334968.096003</v>
      </c>
    </row>
    <row r="13" spans="1:34" x14ac:dyDescent="0.25">
      <c r="A13" s="45" t="s">
        <v>28</v>
      </c>
      <c r="B13" s="45" t="s">
        <v>29</v>
      </c>
      <c r="C13" s="185">
        <f>[2]India!C13+[2]Indonesia!C13+[2]Nigeria!C13</f>
        <v>2876657</v>
      </c>
      <c r="D13" s="41">
        <f>[2]India!D13+[2]Indonesia!D13+[2]Nigeria!D13</f>
        <v>2814782.119685852</v>
      </c>
      <c r="E13" s="41">
        <f>[2]India!E13+[2]Indonesia!E13+[2]Nigeria!E13</f>
        <v>2668090.035735039</v>
      </c>
      <c r="F13" s="41">
        <f>[2]India!F13+[2]Indonesia!F13+[2]Nigeria!F13</f>
        <v>2532265.4862017706</v>
      </c>
      <c r="G13" s="41">
        <f>[2]India!G13+[2]Indonesia!G13+[2]Nigeria!G13</f>
        <v>2585003.9874665989</v>
      </c>
      <c r="H13" s="41">
        <f>[2]India!H13+[2]Indonesia!H13+[2]Nigeria!H13</f>
        <v>1443859.2854252323</v>
      </c>
      <c r="I13" s="41">
        <f>[2]India!I13+[2]Indonesia!I13+[2]Nigeria!I13</f>
        <v>1236116.5232752461</v>
      </c>
      <c r="J13" s="41">
        <f>[2]India!J13+[2]Indonesia!J13+[2]Nigeria!J13</f>
        <v>9791714.0778728835</v>
      </c>
      <c r="K13" s="41">
        <f>[2]India!K13+[2]Indonesia!K13+[2]Nigeria!K13</f>
        <v>12995730.134558726</v>
      </c>
      <c r="N13" s="45" t="s">
        <v>32</v>
      </c>
      <c r="O13" s="10">
        <f>[2]India!O13+[2]Indonesia!O13+[2]Nigeria!O13</f>
        <v>373999306.4947806</v>
      </c>
      <c r="P13" s="10">
        <f>[2]India!P13+[2]Indonesia!P13+[2]Nigeria!P13</f>
        <v>1278134107.1593993</v>
      </c>
      <c r="Q13" s="10">
        <f>[2]India!Q13+[2]Indonesia!Q13+[2]Nigeria!Q13</f>
        <v>2455093718.4089484</v>
      </c>
      <c r="R13" s="10">
        <f>[2]India!R13+[2]Indonesia!R13+[2]Nigeria!R13</f>
        <v>8113431474.0952454</v>
      </c>
      <c r="S13" s="10">
        <f>[2]India!S13+[2]Indonesia!S13+[2]Nigeria!S13</f>
        <v>18756727931.933037</v>
      </c>
      <c r="T13" s="182"/>
      <c r="U13" s="10">
        <f>[2]India!U13+[2]Indonesia!U13+[2]Nigeria!U13</f>
        <v>236151056.0623875</v>
      </c>
      <c r="V13" s="10">
        <f>[2]India!V13+[2]Indonesia!V13+[2]Nigeria!V13</f>
        <v>349884868.64334089</v>
      </c>
      <c r="W13" s="10">
        <f>[2]India!W13+[2]Indonesia!W13+[2]Nigeria!W13</f>
        <v>567857973.86848068</v>
      </c>
      <c r="X13" s="10">
        <f>[2]India!X13+[2]Indonesia!X13+[2]Nigeria!X13</f>
        <v>2927997270.5145941</v>
      </c>
      <c r="Y13" s="10">
        <f>[2]India!Y13+[2]Indonesia!Y13+[2]Nigeria!Y13</f>
        <v>4562640004.0657673</v>
      </c>
      <c r="Z13" s="14">
        <f>[2]India!Z13+[2]Indonesia!Z13+[2]Nigeria!Z13</f>
        <v>0</v>
      </c>
      <c r="AA13" s="10">
        <f>[2]India!AA13+[2]Indonesia!AA13+[2]Nigeria!AA13</f>
        <v>610150362.55716813</v>
      </c>
      <c r="AB13" s="10">
        <f>[2]India!AB13+[2]Indonesia!AB13+[2]Nigeria!AB13</f>
        <v>1628018975.8027401</v>
      </c>
      <c r="AC13" s="10">
        <f>[2]India!AC13+[2]Indonesia!AC13+[2]Nigeria!AC13</f>
        <v>3022951692.2774291</v>
      </c>
      <c r="AD13" s="10">
        <f>[2]India!AD13+[2]Indonesia!AD13+[2]Nigeria!AD13</f>
        <v>11041428744.60984</v>
      </c>
      <c r="AE13" s="10">
        <f>[2]India!AE13+[2]Indonesia!AE13+[2]Nigeria!AE13</f>
        <v>23319367935.998802</v>
      </c>
    </row>
    <row r="14" spans="1:34" x14ac:dyDescent="0.25">
      <c r="B14" s="45" t="s">
        <v>31</v>
      </c>
      <c r="C14" s="185">
        <f>[2]India!C14+[2]Indonesia!C14+[2]Nigeria!C14</f>
        <v>473362</v>
      </c>
      <c r="D14" s="41">
        <f>[2]India!D14+[2]Indonesia!D14+[2]Nigeria!D14</f>
        <v>464292.47508412198</v>
      </c>
      <c r="E14" s="41">
        <f>[2]India!E14+[2]Indonesia!E14+[2]Nigeria!E14</f>
        <v>442926.95403375098</v>
      </c>
      <c r="F14" s="41">
        <f>[2]India!F14+[2]Indonesia!F14+[2]Nigeria!F14</f>
        <v>423348.39079563424</v>
      </c>
      <c r="G14" s="41">
        <f>[2]India!G14+[2]Indonesia!G14+[2]Nigeria!G14</f>
        <v>353170.59166388103</v>
      </c>
      <c r="H14" s="41">
        <f>[2]India!H14+[2]Indonesia!H14+[2]Nigeria!H14</f>
        <v>150407.42230907737</v>
      </c>
      <c r="I14" s="41">
        <f>[2]India!I14+[2]Indonesia!I14+[2]Nigeria!I14</f>
        <v>74166.991396514757</v>
      </c>
      <c r="J14" s="41">
        <f>[2]India!J14+[2]Indonesia!J14+[2]Nigeria!J14</f>
        <v>2327425.0155904051</v>
      </c>
      <c r="K14" s="41">
        <f>[2]India!K14+[2]Indonesia!K14+[2]Nigeria!K14</f>
        <v>3279711.9016096406</v>
      </c>
      <c r="N14" s="45" t="s">
        <v>35</v>
      </c>
      <c r="O14" s="10">
        <f>[2]India!O14+[2]Indonesia!O14+[2]Nigeria!O14</f>
        <v>370495092.39488262</v>
      </c>
      <c r="P14" s="10">
        <f>[2]India!P14+[2]Indonesia!P14+[2]Nigeria!P14</f>
        <v>1450627773.0374093</v>
      </c>
      <c r="Q14" s="10">
        <f>[2]India!Q14+[2]Indonesia!Q14+[2]Nigeria!Q14</f>
        <v>2766909428.8847108</v>
      </c>
      <c r="R14" s="10">
        <f>[2]India!R14+[2]Indonesia!R14+[2]Nigeria!R14</f>
        <v>8638997219.4419212</v>
      </c>
      <c r="S14" s="10">
        <f>[2]India!S14+[2]Indonesia!S14+[2]Nigeria!S14</f>
        <v>21185455559.155708</v>
      </c>
      <c r="T14" s="182"/>
      <c r="U14" s="10">
        <f>[2]India!U14+[2]Indonesia!U14+[2]Nigeria!U14</f>
        <v>219620482.1380204</v>
      </c>
      <c r="V14" s="10">
        <f>[2]India!V14+[2]Indonesia!V14+[2]Nigeria!V14</f>
        <v>325392927.83830702</v>
      </c>
      <c r="W14" s="10">
        <f>[2]India!W14+[2]Indonesia!W14+[2]Nigeria!W14</f>
        <v>528107915.69768703</v>
      </c>
      <c r="X14" s="10">
        <f>[2]India!X14+[2]Indonesia!X14+[2]Nigeria!X14</f>
        <v>2723037461.5785728</v>
      </c>
      <c r="Y14" s="10">
        <f>[2]India!Y14+[2]Indonesia!Y14+[2]Nigeria!Y14</f>
        <v>4243255203.7811642</v>
      </c>
      <c r="Z14" s="14">
        <f>[2]India!Z14+[2]Indonesia!Z14+[2]Nigeria!Z14</f>
        <v>0</v>
      </c>
      <c r="AA14" s="10">
        <f>[2]India!AA14+[2]Indonesia!AA14+[2]Nigeria!AA14</f>
        <v>590115574.53290296</v>
      </c>
      <c r="AB14" s="10">
        <f>[2]India!AB14+[2]Indonesia!AB14+[2]Nigeria!AB14</f>
        <v>1776020700.8757164</v>
      </c>
      <c r="AC14" s="10">
        <f>[2]India!AC14+[2]Indonesia!AC14+[2]Nigeria!AC14</f>
        <v>3295017344.5823975</v>
      </c>
      <c r="AD14" s="10">
        <f>[2]India!AD14+[2]Indonesia!AD14+[2]Nigeria!AD14</f>
        <v>11362034681.020493</v>
      </c>
      <c r="AE14" s="10">
        <f>[2]India!AE14+[2]Indonesia!AE14+[2]Nigeria!AE14</f>
        <v>25428710762.936874</v>
      </c>
      <c r="AF14" s="45" t="s">
        <v>175</v>
      </c>
      <c r="AG14" s="45" t="s">
        <v>176</v>
      </c>
      <c r="AH14" s="45" t="s">
        <v>177</v>
      </c>
    </row>
    <row r="15" spans="1:34" x14ac:dyDescent="0.25">
      <c r="A15" s="45" t="s">
        <v>33</v>
      </c>
      <c r="B15" s="45" t="s">
        <v>34</v>
      </c>
      <c r="C15" s="185">
        <f>[2]India!C15+[2]Indonesia!C15+[2]Nigeria!C15</f>
        <v>512860</v>
      </c>
      <c r="D15" s="41">
        <f>[2]India!D15+[2]Indonesia!D15+[2]Nigeria!D15</f>
        <v>536904</v>
      </c>
      <c r="E15" s="41">
        <f>[2]India!E15+[2]Indonesia!E15+[2]Nigeria!E15</f>
        <v>657631</v>
      </c>
      <c r="F15" s="41">
        <f>[2]India!F15+[2]Indonesia!F15+[2]Nigeria!F15</f>
        <v>810225</v>
      </c>
      <c r="G15" s="41">
        <f>[2]India!G15+[2]Indonesia!G15+[2]Nigeria!G15</f>
        <v>268452</v>
      </c>
      <c r="H15" s="41">
        <f>[2]India!H15+[2]Indonesia!H15+[2]Nigeria!H15</f>
        <v>127392.67636363638</v>
      </c>
      <c r="I15" s="41">
        <f>[2]India!I15+[2]Indonesia!I15+[2]Nigeria!I15</f>
        <v>112749.84000000005</v>
      </c>
      <c r="J15" s="41">
        <f>[2]India!J15+[2]Indonesia!J15+[2]Nigeria!J15</f>
        <v>3993451.6181818182</v>
      </c>
      <c r="K15" s="41">
        <f>[2]India!K15+[2]Indonesia!K15+[2]Nigeria!K15</f>
        <v>6138567.418181817</v>
      </c>
      <c r="M15" s="45" t="s">
        <v>37</v>
      </c>
      <c r="O15" s="10">
        <v>16226411590.28113</v>
      </c>
      <c r="P15" s="10">
        <v>12535648113.900101</v>
      </c>
      <c r="Q15" s="10">
        <v>14008814866.270329</v>
      </c>
      <c r="R15" s="10">
        <v>130025704994.97035</v>
      </c>
      <c r="S15" s="10">
        <v>133523775202.25255</v>
      </c>
      <c r="T15" s="182"/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0">
        <v>16226411590.28113</v>
      </c>
      <c r="AB15" s="10">
        <v>12535648113.900101</v>
      </c>
      <c r="AC15" s="10">
        <v>14008814866.270329</v>
      </c>
      <c r="AD15" s="10">
        <v>130025704994.97035</v>
      </c>
      <c r="AE15" s="10">
        <v>133523775202.25255</v>
      </c>
      <c r="AF15" s="45">
        <f>AE15/AE18</f>
        <v>6.3274801121433635</v>
      </c>
      <c r="AG15" s="45">
        <v>13.42</v>
      </c>
      <c r="AH15" s="18">
        <f>AF15/AG15*0.8</f>
        <v>0.37719702605921696</v>
      </c>
    </row>
    <row r="16" spans="1:34" x14ac:dyDescent="0.25">
      <c r="B16" s="45" t="s">
        <v>36</v>
      </c>
      <c r="C16" s="185">
        <f>[2]India!C16+[2]Indonesia!C16+[2]Nigeria!C16</f>
        <v>403116</v>
      </c>
      <c r="D16" s="41">
        <f>[2]India!D16+[2]Indonesia!D16+[2]Nigeria!D16</f>
        <v>459460</v>
      </c>
      <c r="E16" s="41">
        <f>[2]India!E16+[2]Indonesia!E16+[2]Nigeria!E16</f>
        <v>516843</v>
      </c>
      <c r="F16" s="41">
        <f>[2]India!F16+[2]Indonesia!F16+[2]Nigeria!F16</f>
        <v>606522</v>
      </c>
      <c r="G16" s="41">
        <f>[2]India!G16+[2]Indonesia!G16+[2]Nigeria!G16</f>
        <v>111808.04255373648</v>
      </c>
      <c r="H16" s="41">
        <f>[2]India!H16+[2]Indonesia!H16+[2]Nigeria!H16</f>
        <v>46187.559190669563</v>
      </c>
      <c r="I16" s="41">
        <f>[2]India!I16+[2]Indonesia!I16+[2]Nigeria!I16</f>
        <v>55671.772360200237</v>
      </c>
      <c r="J16" s="41">
        <f>[2]India!J16+[2]Indonesia!J16+[2]Nigeria!J16</f>
        <v>4091536.9912779694</v>
      </c>
      <c r="K16" s="41">
        <f>[2]India!K16+[2]Indonesia!K16+[2]Nigeria!K16</f>
        <v>5107528.3422456514</v>
      </c>
      <c r="O16" s="190"/>
      <c r="P16" s="190"/>
      <c r="Q16" s="190"/>
      <c r="R16" s="190"/>
      <c r="S16" s="190"/>
      <c r="T16" s="14"/>
      <c r="U16" s="14"/>
      <c r="V16" s="14"/>
      <c r="W16" s="14"/>
      <c r="X16" s="14"/>
      <c r="Y16" s="14"/>
      <c r="Z16" s="14"/>
      <c r="AA16" s="190"/>
      <c r="AB16" s="190"/>
      <c r="AC16" s="190"/>
      <c r="AD16" s="190"/>
      <c r="AE16" s="190"/>
    </row>
    <row r="17" spans="1:33" x14ac:dyDescent="0.25">
      <c r="A17" s="45" t="s">
        <v>38</v>
      </c>
      <c r="B17" s="45" t="s">
        <v>39</v>
      </c>
      <c r="C17" s="185">
        <f>[2]India!C17+[2]Indonesia!C17+[2]Nigeria!C17</f>
        <v>825782</v>
      </c>
      <c r="D17" s="41">
        <f>[2]India!D17+[2]Indonesia!D17+[2]Nigeria!D17</f>
        <v>869495.35677171382</v>
      </c>
      <c r="E17" s="41">
        <f>[2]India!E17+[2]Indonesia!E17+[2]Nigeria!E17</f>
        <v>901819.03284071188</v>
      </c>
      <c r="F17" s="41">
        <f>[2]India!F17+[2]Indonesia!F17+[2]Nigeria!F17</f>
        <v>966161.99330435554</v>
      </c>
      <c r="G17" s="41">
        <f>[2]India!G17+[2]Indonesia!G17+[2]Nigeria!G17</f>
        <v>439033.73111356801</v>
      </c>
      <c r="H17" s="41">
        <f>[2]India!H17+[2]Indonesia!H17+[2]Nigeria!H17</f>
        <v>185603.18177150341</v>
      </c>
      <c r="I17" s="41">
        <f>[2]India!I17+[2]Indonesia!I17+[2]Nigeria!I17</f>
        <v>122324.1449178633</v>
      </c>
      <c r="J17" s="41">
        <f>[2]India!J17+[2]Indonesia!J17+[2]Nigeria!J17</f>
        <v>6026393.8356861118</v>
      </c>
      <c r="K17" s="41">
        <f>[2]India!K17+[2]Indonesia!K17+[2]Nigeria!K17</f>
        <v>7867649.5376091627</v>
      </c>
      <c r="M17" s="45" t="s">
        <v>40</v>
      </c>
      <c r="O17" s="10">
        <v>7866430358.9407234</v>
      </c>
      <c r="P17" s="10">
        <v>18355326586.71209</v>
      </c>
      <c r="Q17" s="10">
        <v>27017180831.061222</v>
      </c>
      <c r="R17" s="10">
        <v>133144070066.56967</v>
      </c>
      <c r="S17" s="10">
        <v>229843422639.68817</v>
      </c>
      <c r="T17" s="182"/>
      <c r="U17" s="10">
        <v>6635078859.1606855</v>
      </c>
      <c r="V17" s="10">
        <v>10430239153.486036</v>
      </c>
      <c r="W17" s="10">
        <v>16377321887.557798</v>
      </c>
      <c r="X17" s="10">
        <v>85833357194.332855</v>
      </c>
      <c r="Y17" s="10">
        <v>133922771185.71364</v>
      </c>
      <c r="Z17" s="182"/>
      <c r="AA17" s="10">
        <v>14501509218.101412</v>
      </c>
      <c r="AB17" s="10">
        <v>28785565740.198128</v>
      </c>
      <c r="AC17" s="10">
        <v>43394502718.619019</v>
      </c>
      <c r="AD17" s="10">
        <v>218977427260.90259</v>
      </c>
      <c r="AE17" s="10">
        <v>363766193825.40173</v>
      </c>
    </row>
    <row r="18" spans="1:33" x14ac:dyDescent="0.25">
      <c r="A18" s="45" t="s">
        <v>41</v>
      </c>
      <c r="C18" s="185">
        <f>[2]India!C18+[2]Indonesia!C18+[2]Nigeria!C18</f>
        <v>4637945.910602903</v>
      </c>
      <c r="D18" s="41">
        <f>[2]India!D18+[2]Indonesia!D18+[2]Nigeria!D18</f>
        <v>4890554.5659884186</v>
      </c>
      <c r="E18" s="41">
        <f>[2]India!E18+[2]Indonesia!E18+[2]Nigeria!E18</f>
        <v>5429083.6829809342</v>
      </c>
      <c r="F18" s="41">
        <f>[2]India!F18+[2]Indonesia!F18+[2]Nigeria!F18</f>
        <v>6118181.5179204531</v>
      </c>
      <c r="G18" s="41">
        <f>[2]India!G18+[2]Indonesia!G18+[2]Nigeria!G18</f>
        <v>2956893.119477801</v>
      </c>
      <c r="H18" s="41">
        <f>[2]India!H18+[2]Indonesia!H18+[2]Nigeria!H18</f>
        <v>1635840.8410191529</v>
      </c>
      <c r="I18" s="41">
        <f>[2]India!I18+[2]Indonesia!I18+[2]Nigeria!I18</f>
        <v>1399627.0227222349</v>
      </c>
      <c r="J18" s="41">
        <f>[2]India!J18+[2]Indonesia!J18+[2]Nigeria!J18</f>
        <v>31057184.227083653</v>
      </c>
      <c r="K18" s="41">
        <f>[2]India!K18+[2]Indonesia!K18+[2]Nigeria!K18</f>
        <v>43157175.835432276</v>
      </c>
      <c r="N18" s="45" t="s">
        <v>42</v>
      </c>
      <c r="O18" s="41">
        <v>1798615418</v>
      </c>
      <c r="P18" s="41">
        <v>2006756162</v>
      </c>
      <c r="Q18" s="41">
        <v>2190968875</v>
      </c>
      <c r="R18" s="41">
        <v>19142664382</v>
      </c>
      <c r="S18" s="41">
        <v>21102203853</v>
      </c>
      <c r="T18" s="41">
        <v>0</v>
      </c>
      <c r="U18" s="41">
        <v>1808573561</v>
      </c>
      <c r="V18" s="41">
        <v>2081309870</v>
      </c>
      <c r="W18" s="41">
        <v>2361970184</v>
      </c>
      <c r="X18" s="41">
        <v>19577144531</v>
      </c>
      <c r="Y18" s="41">
        <v>22349720907</v>
      </c>
      <c r="Z18" s="41">
        <v>0</v>
      </c>
      <c r="AA18" s="41">
        <v>1798615418</v>
      </c>
      <c r="AB18" s="41">
        <v>2006756162</v>
      </c>
      <c r="AC18" s="41">
        <v>2190968875</v>
      </c>
      <c r="AD18" s="41">
        <v>19142664382</v>
      </c>
      <c r="AE18" s="41">
        <v>21102203853</v>
      </c>
      <c r="AG18" s="22">
        <f>((AC18/AA18)^(1/20))-1</f>
        <v>9.91516764942868E-3</v>
      </c>
    </row>
    <row r="19" spans="1:33" x14ac:dyDescent="0.25">
      <c r="N19" s="45" t="s">
        <v>43</v>
      </c>
      <c r="O19" s="15">
        <v>4.3736033174273183</v>
      </c>
      <c r="P19" s="15">
        <v>9.1467647810377528</v>
      </c>
      <c r="Q19" s="15">
        <v>12.331156840857094</v>
      </c>
      <c r="R19" s="15">
        <v>6.9553572799283936</v>
      </c>
      <c r="S19" s="15">
        <v>10.891915566772067</v>
      </c>
      <c r="T19" s="15"/>
      <c r="U19" s="15">
        <v>3.6686806675930863</v>
      </c>
      <c r="V19" s="15">
        <v>5.0113821607380533</v>
      </c>
      <c r="W19" s="15">
        <v>6.9337547097325247</v>
      </c>
      <c r="X19" s="15">
        <v>4.384365506339166</v>
      </c>
      <c r="Y19" s="15">
        <v>5.9921451253455524</v>
      </c>
      <c r="Z19" s="15"/>
      <c r="AA19" s="15">
        <v>8.0625958573326386</v>
      </c>
      <c r="AB19" s="15">
        <v>14.344326573044865</v>
      </c>
      <c r="AC19" s="15">
        <v>19.806079042824841</v>
      </c>
      <c r="AD19" s="15">
        <v>11.439234523006569</v>
      </c>
      <c r="AE19" s="15">
        <v>17.238303466284012</v>
      </c>
    </row>
    <row r="20" spans="1:33" x14ac:dyDescent="0.25">
      <c r="M20" s="45" t="s">
        <v>44</v>
      </c>
      <c r="O20" s="6">
        <v>24092841949.221855</v>
      </c>
      <c r="P20" s="6">
        <v>30890974700.61219</v>
      </c>
      <c r="Q20" s="6">
        <v>41025995697.331551</v>
      </c>
      <c r="R20" s="6">
        <v>263169775061.54004</v>
      </c>
      <c r="S20" s="6">
        <v>363367197841.94073</v>
      </c>
      <c r="T20" s="15"/>
      <c r="U20" s="8">
        <v>6635078859.1606855</v>
      </c>
      <c r="V20" s="8">
        <v>10430239153.486036</v>
      </c>
      <c r="W20" s="8">
        <v>16377321887.557798</v>
      </c>
      <c r="X20" s="8">
        <v>85833357194.332855</v>
      </c>
      <c r="Y20" s="8">
        <v>133922771185.71364</v>
      </c>
      <c r="Z20" s="15"/>
      <c r="AA20" s="8">
        <v>30727920808.382542</v>
      </c>
      <c r="AB20" s="8">
        <v>41321213854.098228</v>
      </c>
      <c r="AC20" s="8">
        <v>57403317584.889343</v>
      </c>
      <c r="AD20" s="8">
        <v>349003132255.87292</v>
      </c>
      <c r="AE20" s="8">
        <v>497289969027.6543</v>
      </c>
    </row>
    <row r="21" spans="1:33" x14ac:dyDescent="0.25">
      <c r="D21" s="16" t="s">
        <v>65</v>
      </c>
      <c r="E21" s="16"/>
      <c r="F21" s="16"/>
      <c r="G21" s="17" t="s">
        <v>66</v>
      </c>
      <c r="H21" s="17"/>
      <c r="I21" s="17"/>
      <c r="N21" s="45" t="s">
        <v>43</v>
      </c>
      <c r="O21" s="15">
        <v>13.395215957846224</v>
      </c>
      <c r="P21" s="15">
        <v>15.393486904669683</v>
      </c>
      <c r="Q21" s="15">
        <v>18.725047245288479</v>
      </c>
      <c r="R21" s="15">
        <v>13.747813251586894</v>
      </c>
      <c r="S21" s="15">
        <v>17.219395678915429</v>
      </c>
      <c r="T21" s="15"/>
      <c r="U21" s="15">
        <v>3.6686806675930863</v>
      </c>
      <c r="V21" s="15">
        <v>5.0113821607380533</v>
      </c>
      <c r="W21" s="15">
        <v>6.9337547097325247</v>
      </c>
      <c r="X21" s="15">
        <v>4.384365506339166</v>
      </c>
      <c r="Y21" s="15">
        <v>5.9921451253455524</v>
      </c>
      <c r="Z21" s="15"/>
      <c r="AA21" s="15">
        <v>17.084208497751543</v>
      </c>
      <c r="AB21" s="15">
        <v>20.591048696676797</v>
      </c>
      <c r="AC21" s="15">
        <v>26.199969447256226</v>
      </c>
      <c r="AD21" s="15">
        <v>18.231690494665067</v>
      </c>
      <c r="AE21" s="15">
        <v>23.565783578427375</v>
      </c>
    </row>
    <row r="22" spans="1:33" x14ac:dyDescent="0.25">
      <c r="A22" s="45" t="s">
        <v>45</v>
      </c>
      <c r="B22" s="24" t="s">
        <v>67</v>
      </c>
      <c r="D22" s="45">
        <v>2015</v>
      </c>
      <c r="E22" s="45">
        <v>2025</v>
      </c>
      <c r="F22" s="45">
        <v>2035</v>
      </c>
      <c r="G22" s="45">
        <v>2015</v>
      </c>
      <c r="H22" s="45">
        <v>2025</v>
      </c>
      <c r="I22" s="45">
        <v>2035</v>
      </c>
    </row>
    <row r="23" spans="1:33" x14ac:dyDescent="0.25">
      <c r="B23" s="45" t="s">
        <v>46</v>
      </c>
      <c r="D23" s="18">
        <f t="shared" ref="D23:F27" si="3">((D6-G6)/D6)</f>
        <v>0.3028245423681355</v>
      </c>
      <c r="E23" s="18">
        <f t="shared" si="3"/>
        <v>0.69591588233942669</v>
      </c>
      <c r="F23" s="18">
        <f t="shared" si="3"/>
        <v>0.74722672892511843</v>
      </c>
      <c r="G23" s="18">
        <f>(C6-G6)/$C$6</f>
        <v>0.25984690844233055</v>
      </c>
      <c r="H23" s="18">
        <f>($C$6-H6)/$C$6</f>
        <v>0.63114038347205703</v>
      </c>
      <c r="I23" s="18">
        <f>($C$6-I6)/$C$6</f>
        <v>0.64395994351961949</v>
      </c>
      <c r="M23" s="45" t="s">
        <v>45</v>
      </c>
      <c r="N23" s="45" t="s">
        <v>47</v>
      </c>
    </row>
    <row r="24" spans="1:33" x14ac:dyDescent="0.25">
      <c r="B24" s="45" t="s">
        <v>19</v>
      </c>
      <c r="D24" s="18">
        <f t="shared" si="3"/>
        <v>0.26118324524303466</v>
      </c>
      <c r="E24" s="18">
        <f t="shared" si="3"/>
        <v>0.53106047485336838</v>
      </c>
      <c r="F24" s="18">
        <f t="shared" si="3"/>
        <v>0.59616407948865546</v>
      </c>
      <c r="G24" s="18">
        <f>($C$7-G7)/$C$7</f>
        <v>0.21987577406365949</v>
      </c>
      <c r="H24" s="18">
        <f>($C$7-H7)/$C$7</f>
        <v>0.44454979926686555</v>
      </c>
      <c r="I24" s="18">
        <f>($C$7-I7)/$C$7</f>
        <v>0.45657111569551734</v>
      </c>
      <c r="N24" s="45" t="s">
        <v>48</v>
      </c>
      <c r="O24" s="18">
        <v>2.2278608012513194E-2</v>
      </c>
      <c r="P24" s="18">
        <v>2.042356679482114E-2</v>
      </c>
      <c r="Q24" s="18">
        <v>2.2747711865972808E-2</v>
      </c>
      <c r="R24" s="18">
        <v>1.9453453727213528E-2</v>
      </c>
      <c r="S24" s="18">
        <v>2.252549759200892E-2</v>
      </c>
      <c r="T24" s="18"/>
      <c r="U24" s="18">
        <v>0.1730005891200404</v>
      </c>
      <c r="V24" s="18">
        <v>0.1642119186568422</v>
      </c>
      <c r="W24" s="18">
        <v>0.15397027433260338</v>
      </c>
      <c r="X24" s="18">
        <v>0.16843941168215215</v>
      </c>
      <c r="Y24" s="18">
        <v>0.15884833676865545</v>
      </c>
      <c r="Z24" s="18"/>
      <c r="AA24" s="18">
        <v>9.1240549519198688E-2</v>
      </c>
      <c r="AB24" s="18">
        <v>7.2524224150050054E-2</v>
      </c>
      <c r="AC24" s="18">
        <v>7.2271822289850962E-2</v>
      </c>
      <c r="AD24" s="18">
        <v>7.7852006975579938E-2</v>
      </c>
      <c r="AE24" s="18">
        <v>7.2713592880499708E-2</v>
      </c>
    </row>
    <row r="25" spans="1:33" x14ac:dyDescent="0.25">
      <c r="B25" s="45" t="s">
        <v>49</v>
      </c>
      <c r="D25" s="18">
        <f t="shared" si="3"/>
        <v>0.39205585866788789</v>
      </c>
      <c r="E25" s="18">
        <f t="shared" si="3"/>
        <v>0.74174353556286998</v>
      </c>
      <c r="F25" s="18">
        <f t="shared" si="3"/>
        <v>0.83548961323237569</v>
      </c>
      <c r="G25" s="18">
        <f>($C$8-G8)/$C$8</f>
        <v>0.3613586117535707</v>
      </c>
      <c r="H25" s="18">
        <f t="shared" ref="H25:I25" si="4">($D$8-H8)/$D$8</f>
        <v>0.7151139205137611</v>
      </c>
      <c r="I25" s="18">
        <f t="shared" si="4"/>
        <v>0.79797851509240425</v>
      </c>
      <c r="N25" s="45" t="s">
        <v>50</v>
      </c>
      <c r="O25" s="18">
        <v>0.13833841571147842</v>
      </c>
      <c r="P25" s="18">
        <v>0.18781429108754863</v>
      </c>
      <c r="Q25" s="18">
        <v>0.2175814756906648</v>
      </c>
      <c r="R25" s="18">
        <v>0.16844966152603649</v>
      </c>
      <c r="S25" s="18">
        <v>0.20854309101578164</v>
      </c>
      <c r="T25" s="18"/>
      <c r="U25" s="18">
        <v>0.18024447569484833</v>
      </c>
      <c r="V25" s="18">
        <v>0.17755346271885988</v>
      </c>
      <c r="W25" s="18">
        <v>0.17206624901588249</v>
      </c>
      <c r="X25" s="18">
        <v>0.17915112245263851</v>
      </c>
      <c r="Y25" s="18">
        <v>0.17431006551391873</v>
      </c>
      <c r="Z25" s="18"/>
      <c r="AA25" s="18">
        <v>0.1575122829610543</v>
      </c>
      <c r="AB25" s="18">
        <v>0.18409635499540353</v>
      </c>
      <c r="AC25" s="18">
        <v>0.20040378102109932</v>
      </c>
      <c r="AD25" s="18">
        <v>0.17264435104131612</v>
      </c>
      <c r="AE25" s="18">
        <v>0.19593999122503761</v>
      </c>
    </row>
    <row r="26" spans="1:33" x14ac:dyDescent="0.25">
      <c r="B26" s="45" t="s">
        <v>51</v>
      </c>
      <c r="D26" s="18">
        <f t="shared" si="3"/>
        <v>0.43499035578557377</v>
      </c>
      <c r="E26" s="18">
        <f t="shared" si="3"/>
        <v>0.71990169534995907</v>
      </c>
      <c r="F26" s="18">
        <f t="shared" si="3"/>
        <v>0.78171011674271151</v>
      </c>
      <c r="G26" s="18">
        <f>($C$9-G9)/$C$9</f>
        <v>0.40262448183747379</v>
      </c>
      <c r="H26" s="18">
        <f>($C$9-H9)/$C$9</f>
        <v>0.66041248395622765</v>
      </c>
      <c r="I26" s="18">
        <f>($C$9-I9)/$C$9</f>
        <v>0.69358296220366555</v>
      </c>
      <c r="N26" s="45" t="s">
        <v>20</v>
      </c>
      <c r="O26" s="18">
        <v>7.6739566615009316E-2</v>
      </c>
      <c r="P26" s="18">
        <v>0.1455091953521033</v>
      </c>
      <c r="Q26" s="18">
        <v>0.12933514091215587</v>
      </c>
      <c r="R26" s="18">
        <v>0.14680810633898267</v>
      </c>
      <c r="S26" s="18">
        <v>0.13556205308298594</v>
      </c>
      <c r="T26" s="18"/>
      <c r="U26" s="18">
        <v>0.15184476095434227</v>
      </c>
      <c r="V26" s="18">
        <v>0.15669143843673161</v>
      </c>
      <c r="W26" s="18">
        <v>0.15770312057663149</v>
      </c>
      <c r="X26" s="18">
        <v>0.15525177853514457</v>
      </c>
      <c r="Y26" s="18">
        <v>0.15702981909866315</v>
      </c>
      <c r="Z26" s="18"/>
      <c r="AA26" s="18">
        <v>0.11110349933947546</v>
      </c>
      <c r="AB26" s="18">
        <v>0.1495609993255862</v>
      </c>
      <c r="AC26" s="18">
        <v>0.14004137108322942</v>
      </c>
      <c r="AD26" s="18">
        <v>0.1501178024145581</v>
      </c>
      <c r="AE26" s="18">
        <v>0.14346554374480902</v>
      </c>
    </row>
    <row r="27" spans="1:33" x14ac:dyDescent="0.25">
      <c r="B27" s="45" t="s">
        <v>52</v>
      </c>
      <c r="D27" s="18">
        <f t="shared" si="3"/>
        <v>0.41523765463181378</v>
      </c>
      <c r="E27" s="18">
        <f t="shared" si="3"/>
        <v>0.72974048157360294</v>
      </c>
      <c r="F27" s="18">
        <f t="shared" si="3"/>
        <v>0.8054137222209411</v>
      </c>
      <c r="G27" s="18">
        <f>($C$10-G10)/$C$10</f>
        <v>0.38357339702503152</v>
      </c>
      <c r="H27" s="18">
        <f>($C$10-H10)/$C$10</f>
        <v>0.67902529092791852</v>
      </c>
      <c r="I27" s="18">
        <f>($C$10-I10)/$C$10</f>
        <v>0.7370695683491294</v>
      </c>
      <c r="N27" s="45" t="s">
        <v>53</v>
      </c>
      <c r="O27" s="18">
        <v>8.403537847307184E-2</v>
      </c>
      <c r="P27" s="18">
        <v>0.20634739191678039</v>
      </c>
      <c r="Q27" s="18">
        <v>0.16414875411018345</v>
      </c>
      <c r="R27" s="18">
        <v>0.17602105547783692</v>
      </c>
      <c r="S27" s="18">
        <v>0.18287472314404649</v>
      </c>
      <c r="T27" s="18"/>
      <c r="U27" s="18">
        <v>0.13377934616887929</v>
      </c>
      <c r="V27" s="18">
        <v>0.13450093842004801</v>
      </c>
      <c r="W27" s="18">
        <v>0.13308254064508152</v>
      </c>
      <c r="X27" s="18">
        <v>0.13426255903779177</v>
      </c>
      <c r="Y27" s="18">
        <v>0.13379618874774077</v>
      </c>
      <c r="Z27" s="18"/>
      <c r="AA27" s="18">
        <v>0.10679543354494221</v>
      </c>
      <c r="AB27" s="18">
        <v>0.1803143551140938</v>
      </c>
      <c r="AC27" s="18">
        <v>0.15242419579355465</v>
      </c>
      <c r="AD27" s="18">
        <v>0.15965282983161008</v>
      </c>
      <c r="AE27" s="18">
        <v>0.16480615755534486</v>
      </c>
    </row>
    <row r="28" spans="1:33" x14ac:dyDescent="0.25">
      <c r="B28" s="45" t="s">
        <v>28</v>
      </c>
      <c r="D28" s="18">
        <f>((D14-G14)/D14)</f>
        <v>0.23933595606973285</v>
      </c>
      <c r="E28" s="18">
        <f>((E14-H14)/E14)</f>
        <v>0.66042386687170007</v>
      </c>
      <c r="F28" s="18">
        <f>((F14-I14)/F14)</f>
        <v>0.8248086138767966</v>
      </c>
      <c r="G28" s="18">
        <f>($C$14-G14)/$C$14</f>
        <v>0.25391013291332842</v>
      </c>
      <c r="H28" s="18">
        <f>($C$14-H14)/$C$14</f>
        <v>0.6822570837771571</v>
      </c>
      <c r="I28" s="18">
        <f>($C$14-I14)/$C$14</f>
        <v>0.84331866225739549</v>
      </c>
      <c r="N28" s="45" t="s">
        <v>54</v>
      </c>
      <c r="O28" s="18">
        <v>0.37763808559419659</v>
      </c>
      <c r="P28" s="18">
        <v>0.23337638228926372</v>
      </c>
      <c r="Q28" s="18">
        <v>0.2289637406739484</v>
      </c>
      <c r="R28" s="18">
        <v>0.27341873080518847</v>
      </c>
      <c r="S28" s="18">
        <v>0.22908937848101621</v>
      </c>
      <c r="T28" s="18"/>
      <c r="U28" s="18">
        <v>0.24697978318505689</v>
      </c>
      <c r="V28" s="18">
        <v>0.26269480868786049</v>
      </c>
      <c r="W28" s="18">
        <v>0.28105897534408064</v>
      </c>
      <c r="X28" s="18">
        <v>0.25518797412606253</v>
      </c>
      <c r="Y28" s="18">
        <v>0.27310649115461416</v>
      </c>
      <c r="Z28" s="18"/>
      <c r="AA28" s="18">
        <v>0.31785616034419778</v>
      </c>
      <c r="AB28" s="18">
        <v>0.24399969960396234</v>
      </c>
      <c r="AC28" s="18">
        <v>0.24862476623132962</v>
      </c>
      <c r="AD28" s="18">
        <v>0.26627275658521554</v>
      </c>
      <c r="AE28" s="18">
        <v>0.24529455039886477</v>
      </c>
    </row>
    <row r="29" spans="1:33" x14ac:dyDescent="0.25">
      <c r="B29" s="45" t="s">
        <v>55</v>
      </c>
      <c r="D29" s="18">
        <f>((D16-G16)/D16)</f>
        <v>0.75665337014378509</v>
      </c>
      <c r="E29" s="18">
        <f>((E16-H16)/E16)</f>
        <v>0.91063522348049686</v>
      </c>
      <c r="F29" s="18">
        <f>((F16-I16)/F16)</f>
        <v>0.90821145422556759</v>
      </c>
      <c r="G29" s="18">
        <f>($C$16-G16)/$C$16</f>
        <v>0.7226405239342113</v>
      </c>
      <c r="H29" s="18">
        <f>($C$16-H16)/$C$16</f>
        <v>0.88542365177599114</v>
      </c>
      <c r="I29" s="18">
        <f>($C$16-I16)/$C$16</f>
        <v>0.86189639617330938</v>
      </c>
      <c r="N29" s="45" t="s">
        <v>28</v>
      </c>
      <c r="O29" s="18">
        <v>0.20632798412978726</v>
      </c>
      <c r="P29" s="18">
        <v>5.7865956609283863E-2</v>
      </c>
      <c r="Q29" s="18">
        <v>4.3938644954253189E-2</v>
      </c>
      <c r="R29" s="18">
        <v>9.0027176063679354E-2</v>
      </c>
      <c r="S29" s="18">
        <v>4.762528494355657E-2</v>
      </c>
      <c r="T29" s="18"/>
      <c r="U29" s="18">
        <v>4.5459843479708467E-2</v>
      </c>
      <c r="V29" s="18">
        <v>3.9605121178213631E-2</v>
      </c>
      <c r="W29" s="18">
        <v>3.5199114315489624E-2</v>
      </c>
      <c r="X29" s="18">
        <v>4.1869874618833527E-2</v>
      </c>
      <c r="Y29" s="18">
        <v>3.7155566812295537E-2</v>
      </c>
      <c r="Z29" s="18"/>
      <c r="AA29" s="18">
        <v>0.13272372797364282</v>
      </c>
      <c r="AB29" s="18">
        <v>5.1249276485379407E-2</v>
      </c>
      <c r="AC29" s="18">
        <v>4.0640298448353672E-2</v>
      </c>
      <c r="AD29" s="18">
        <v>7.1150788172311352E-2</v>
      </c>
      <c r="AE29" s="18">
        <v>4.3770793543663672E-2</v>
      </c>
    </row>
    <row r="30" spans="1:33" x14ac:dyDescent="0.25">
      <c r="B30" s="25" t="s">
        <v>68</v>
      </c>
      <c r="C30" s="26">
        <f>((I11/C11)^(1/24))-1</f>
        <v>-4.8989145074110896E-2</v>
      </c>
      <c r="N30" s="45" t="s">
        <v>55</v>
      </c>
      <c r="O30" s="18">
        <v>9.4641961463943505E-2</v>
      </c>
      <c r="P30" s="18">
        <v>0.14866321595019902</v>
      </c>
      <c r="Q30" s="18">
        <v>0.19328453179282146</v>
      </c>
      <c r="R30" s="18">
        <v>0.12582181606106266</v>
      </c>
      <c r="S30" s="18">
        <v>0.17377997174060414</v>
      </c>
      <c r="T30" s="18"/>
      <c r="U30" s="18">
        <v>6.8691201397124216E-2</v>
      </c>
      <c r="V30" s="18">
        <v>6.4742311901444166E-2</v>
      </c>
      <c r="W30" s="18">
        <v>6.6919725770230878E-2</v>
      </c>
      <c r="X30" s="18">
        <v>6.5837279547377128E-2</v>
      </c>
      <c r="Y30" s="18">
        <v>6.5753531904112136E-2</v>
      </c>
      <c r="Z30" s="18"/>
      <c r="AA30" s="18">
        <v>8.2768346317488611E-2</v>
      </c>
      <c r="AB30" s="18">
        <v>0.11825509032552461</v>
      </c>
      <c r="AC30" s="18">
        <v>0.14559376513258243</v>
      </c>
      <c r="AD30" s="18">
        <v>0.10230946497940872</v>
      </c>
      <c r="AE30" s="18">
        <v>0.13400937065178048</v>
      </c>
    </row>
    <row r="31" spans="1:33" x14ac:dyDescent="0.25">
      <c r="B31" s="24" t="s">
        <v>69</v>
      </c>
    </row>
    <row r="32" spans="1:33" x14ac:dyDescent="0.25">
      <c r="B32" s="45" t="s">
        <v>28</v>
      </c>
      <c r="D32" s="18">
        <f>((D13-G13)/D13)</f>
        <v>8.1632653061224456E-2</v>
      </c>
      <c r="E32" s="18">
        <f>((E13-H13)/E13)</f>
        <v>0.45884161850353011</v>
      </c>
      <c r="F32" s="18">
        <f>((F13-I13)/F13)</f>
        <v>0.51185350429850129</v>
      </c>
      <c r="G32" s="18">
        <f>($C$13-G13)/$C$13</f>
        <v>0.10138609244459841</v>
      </c>
      <c r="H32" s="18">
        <f>($C$13-H13)/$C$13</f>
        <v>0.49807735665905517</v>
      </c>
      <c r="I32" s="18">
        <f>($C$13-I13)/$C$13</f>
        <v>0.57029408675582594</v>
      </c>
      <c r="M32" s="45" t="s">
        <v>56</v>
      </c>
    </row>
    <row r="33" spans="2:25" x14ac:dyDescent="0.25">
      <c r="B33" s="45" t="s">
        <v>55</v>
      </c>
      <c r="D33" s="18">
        <f>((D15-G15)/D15)</f>
        <v>0.5</v>
      </c>
      <c r="E33" s="18">
        <f>((E15-H15)/E15)</f>
        <v>0.80628547564875075</v>
      </c>
      <c r="F33" s="18">
        <f>((F15-I15)/F15)</f>
        <v>0.86084132185504014</v>
      </c>
      <c r="G33" s="18">
        <f>($C$15-G15)/$C$15</f>
        <v>0.47655890496431774</v>
      </c>
      <c r="H33" s="18">
        <f>($C$15-H15)/$C$15</f>
        <v>0.75160340762852162</v>
      </c>
      <c r="I33" s="18">
        <f>($C$15-I15)/$C$15</f>
        <v>0.78015474008501329</v>
      </c>
      <c r="N33" s="45" t="s">
        <v>57</v>
      </c>
      <c r="O33" s="11">
        <v>12459.700219342178</v>
      </c>
      <c r="P33" s="11">
        <v>8143.6849649826427</v>
      </c>
      <c r="Q33" s="11">
        <v>8694.6109744162495</v>
      </c>
      <c r="R33" s="11">
        <v>8473.7165203805198</v>
      </c>
      <c r="S33" s="11">
        <v>8419.6241020853431</v>
      </c>
      <c r="U33" s="19"/>
      <c r="V33" s="19"/>
      <c r="W33" s="19"/>
      <c r="X33" s="19"/>
      <c r="Y33" s="19"/>
    </row>
    <row r="34" spans="2:25" x14ac:dyDescent="0.25">
      <c r="B34" s="24" t="s">
        <v>105</v>
      </c>
      <c r="C34" s="38">
        <v>2011</v>
      </c>
      <c r="D34" s="38">
        <v>2015</v>
      </c>
      <c r="E34" s="38">
        <v>2025</v>
      </c>
      <c r="F34" s="38">
        <v>2035</v>
      </c>
      <c r="G34" s="38"/>
    </row>
    <row r="35" spans="2:25" x14ac:dyDescent="0.25">
      <c r="B35" s="169">
        <v>-6.9000000000000006E-2</v>
      </c>
      <c r="C35" s="37">
        <f>C11</f>
        <v>70.198743008070778</v>
      </c>
      <c r="D35" s="30">
        <f>C35*((1+$B$35)^4)</f>
        <v>52.738534758546265</v>
      </c>
      <c r="E35" s="30">
        <f>C35*((1+$B$35)^14)</f>
        <v>25.800306743311573</v>
      </c>
      <c r="F35" s="30">
        <f>C35*((1+$B$35)^24)</f>
        <v>12.621811187901828</v>
      </c>
      <c r="G35" s="30"/>
    </row>
    <row r="38" spans="2:25" x14ac:dyDescent="0.25">
      <c r="B38" s="45" t="s">
        <v>104</v>
      </c>
      <c r="C38" s="168">
        <f>[2]India!C38+[2]Indonesia!C38+[2]Nigeria!C38+'[2]South Africa'!C38</f>
        <v>10002278092.7188</v>
      </c>
      <c r="D38" s="168">
        <f>[2]India!D38+[2]Indonesia!D38+[2]Nigeria!D38+'[2]South Africa'!D38</f>
        <v>10206406217.060001</v>
      </c>
      <c r="E38" s="168">
        <f>[2]India!E38+[2]Indonesia!E38+[2]Nigeria!E38+'[2]South Africa'!E38</f>
        <v>11487661089.799999</v>
      </c>
      <c r="F38" s="168">
        <f>[2]India!F38+[2]Indonesia!F38+[2]Nigeria!F38+'[2]South Africa'!F38</f>
        <v>12588814754.02</v>
      </c>
      <c r="G38" s="168">
        <f>[2]India!G38+[2]Indonesia!G38+[2]Nigeria!G38+'[2]South Africa'!G38</f>
        <v>8793039475.1600018</v>
      </c>
      <c r="H38" s="168">
        <f>[2]India!H38+[2]Indonesia!H38+[2]Nigeria!H38+'[2]South Africa'!H38</f>
        <v>8804444409.1199989</v>
      </c>
      <c r="I38" s="168">
        <f>[2]India!I38+[2]Indonesia!I38+[2]Nigeria!I38+'[2]South Africa'!I38</f>
        <v>9289465305.2200012</v>
      </c>
    </row>
    <row r="40" spans="2:25" x14ac:dyDescent="0.25">
      <c r="B40" s="45" t="s">
        <v>122</v>
      </c>
      <c r="C40" s="59">
        <f>((I12/C12)^(1/24))-1</f>
        <v>-3.6900351561673594E-2</v>
      </c>
    </row>
    <row r="42" spans="2:25" x14ac:dyDescent="0.25">
      <c r="B42" s="24" t="s">
        <v>105</v>
      </c>
      <c r="C42" s="38">
        <v>2011</v>
      </c>
      <c r="D42" s="38">
        <v>2015</v>
      </c>
      <c r="E42" s="38">
        <v>2025</v>
      </c>
      <c r="F42" s="38">
        <v>2035</v>
      </c>
    </row>
    <row r="43" spans="2:25" x14ac:dyDescent="0.25">
      <c r="B43" s="36">
        <v>-6.8000000000000005E-2</v>
      </c>
      <c r="C43" s="37">
        <v>412</v>
      </c>
      <c r="D43" s="30">
        <f>C43*((1+$B$35)^4)</f>
        <v>309.52514802185209</v>
      </c>
      <c r="E43" s="30">
        <f>C43*((1+$B$35)^14)</f>
        <v>151.42331504457655</v>
      </c>
      <c r="F43" s="30">
        <f>C43*((1+$B$35)^24)</f>
        <v>74.07805306168639</v>
      </c>
    </row>
  </sheetData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3"/>
  <sheetViews>
    <sheetView workbookViewId="0">
      <selection activeCell="K24" sqref="K24"/>
    </sheetView>
  </sheetViews>
  <sheetFormatPr defaultRowHeight="15" x14ac:dyDescent="0.25"/>
  <cols>
    <col min="1" max="1" width="12.42578125" style="98" bestFit="1" customWidth="1"/>
    <col min="2" max="2" width="27" style="98" bestFit="1" customWidth="1"/>
    <col min="3" max="3" width="14.28515625" style="98" bestFit="1" customWidth="1"/>
    <col min="4" max="4" width="15" style="98" customWidth="1"/>
    <col min="5" max="5" width="14.140625" style="98" customWidth="1"/>
    <col min="6" max="6" width="14.28515625" style="98" bestFit="1" customWidth="1"/>
    <col min="7" max="7" width="13.7109375" style="98" customWidth="1"/>
    <col min="8" max="9" width="14.28515625" style="98" bestFit="1" customWidth="1"/>
    <col min="10" max="10" width="14.5703125" style="98" bestFit="1" customWidth="1"/>
    <col min="11" max="11" width="15.28515625" style="98" bestFit="1" customWidth="1"/>
    <col min="12" max="13" width="9.140625" style="98"/>
    <col min="14" max="14" width="28.85546875" style="98" bestFit="1" customWidth="1"/>
    <col min="15" max="17" width="19" style="98" bestFit="1" customWidth="1"/>
    <col min="18" max="19" width="20" style="98" bestFit="1" customWidth="1"/>
    <col min="20" max="20" width="1.7109375" style="98" customWidth="1"/>
    <col min="21" max="23" width="18" style="98" bestFit="1" customWidth="1"/>
    <col min="24" max="25" width="19" style="98" bestFit="1" customWidth="1"/>
    <col min="26" max="26" width="1.5703125" style="98" customWidth="1"/>
    <col min="27" max="29" width="19.140625" style="98" bestFit="1" customWidth="1"/>
    <col min="30" max="31" width="20.140625" style="98" bestFit="1" customWidth="1"/>
    <col min="32" max="16384" width="9.140625" style="98"/>
  </cols>
  <sheetData>
    <row r="1" spans="1:34" x14ac:dyDescent="0.25">
      <c r="A1" s="98" t="s">
        <v>61</v>
      </c>
      <c r="B1" s="98" t="s">
        <v>0</v>
      </c>
      <c r="C1" s="170">
        <v>3</v>
      </c>
      <c r="D1" s="98" t="s">
        <v>98</v>
      </c>
      <c r="E1" s="98" t="s">
        <v>178</v>
      </c>
      <c r="F1" s="98" t="s">
        <v>194</v>
      </c>
      <c r="O1" s="149"/>
      <c r="P1" s="149"/>
      <c r="Q1" s="150" t="s">
        <v>1</v>
      </c>
      <c r="R1" s="149"/>
      <c r="S1" s="149"/>
      <c r="U1" s="149"/>
      <c r="V1" s="149"/>
      <c r="W1" s="150" t="s">
        <v>2</v>
      </c>
      <c r="X1" s="150"/>
      <c r="Y1" s="150"/>
      <c r="Z1" s="99"/>
      <c r="AA1" s="150"/>
      <c r="AB1" s="150"/>
      <c r="AC1" s="150" t="s">
        <v>3</v>
      </c>
      <c r="AD1" s="149"/>
      <c r="AE1" s="149"/>
    </row>
    <row r="2" spans="1:34" x14ac:dyDescent="0.25">
      <c r="C2" s="191" t="s">
        <v>2</v>
      </c>
      <c r="D2" s="151"/>
      <c r="E2" s="152" t="s">
        <v>71</v>
      </c>
      <c r="F2" s="151"/>
      <c r="G2" s="149"/>
      <c r="H2" s="149" t="s">
        <v>3</v>
      </c>
      <c r="I2" s="149"/>
      <c r="J2" s="153" t="s">
        <v>4</v>
      </c>
      <c r="K2" s="153"/>
      <c r="O2" s="149" t="s">
        <v>5</v>
      </c>
      <c r="P2" s="149"/>
      <c r="Q2" s="149"/>
      <c r="R2" s="153" t="s">
        <v>6</v>
      </c>
      <c r="S2" s="153"/>
      <c r="U2" s="149" t="s">
        <v>5</v>
      </c>
      <c r="V2" s="149"/>
      <c r="W2" s="149"/>
      <c r="X2" s="153" t="s">
        <v>6</v>
      </c>
      <c r="Y2" s="153"/>
      <c r="AA2" s="149" t="s">
        <v>5</v>
      </c>
      <c r="AB2" s="149"/>
      <c r="AC2" s="149"/>
      <c r="AD2" s="153" t="s">
        <v>6</v>
      </c>
      <c r="AE2" s="153"/>
    </row>
    <row r="3" spans="1:34" x14ac:dyDescent="0.25">
      <c r="A3" s="98" t="s">
        <v>7</v>
      </c>
      <c r="B3" s="98" t="s">
        <v>8</v>
      </c>
      <c r="C3" s="191">
        <v>2011</v>
      </c>
      <c r="D3" s="151">
        <v>2015</v>
      </c>
      <c r="E3" s="151">
        <v>2025</v>
      </c>
      <c r="F3" s="151">
        <v>2035</v>
      </c>
      <c r="G3" s="149">
        <v>2015</v>
      </c>
      <c r="H3" s="149">
        <v>2025</v>
      </c>
      <c r="I3" s="149">
        <v>2035</v>
      </c>
      <c r="J3" s="153" t="s">
        <v>9</v>
      </c>
      <c r="K3" s="153" t="s">
        <v>10</v>
      </c>
      <c r="M3" s="98" t="s">
        <v>11</v>
      </c>
      <c r="N3" s="98" t="s">
        <v>12</v>
      </c>
      <c r="O3" s="149">
        <v>2015</v>
      </c>
      <c r="P3" s="149">
        <v>2025</v>
      </c>
      <c r="Q3" s="149">
        <v>2035</v>
      </c>
      <c r="R3" s="153" t="s">
        <v>9</v>
      </c>
      <c r="S3" s="153" t="s">
        <v>10</v>
      </c>
      <c r="U3" s="149">
        <v>2015</v>
      </c>
      <c r="V3" s="149">
        <v>2025</v>
      </c>
      <c r="W3" s="149">
        <v>2035</v>
      </c>
      <c r="X3" s="153" t="s">
        <v>9</v>
      </c>
      <c r="Y3" s="153" t="s">
        <v>10</v>
      </c>
      <c r="AA3" s="149">
        <v>2015</v>
      </c>
      <c r="AB3" s="149">
        <v>2025</v>
      </c>
      <c r="AC3" s="149">
        <v>2035</v>
      </c>
      <c r="AD3" s="153" t="s">
        <v>9</v>
      </c>
      <c r="AE3" s="153" t="s">
        <v>10</v>
      </c>
    </row>
    <row r="4" spans="1:34" x14ac:dyDescent="0.25">
      <c r="A4" s="98" t="s">
        <v>13</v>
      </c>
      <c r="B4" s="98" t="s">
        <v>14</v>
      </c>
      <c r="C4" s="192">
        <v>60168000</v>
      </c>
      <c r="D4" s="109">
        <v>62918031.76760681</v>
      </c>
      <c r="E4" s="109">
        <v>68603462.451523408</v>
      </c>
      <c r="F4" s="109">
        <v>75360472.789549768</v>
      </c>
      <c r="G4" s="109">
        <v>54228363.798701622</v>
      </c>
      <c r="H4" s="109">
        <v>52659387.065174475</v>
      </c>
      <c r="I4" s="109">
        <v>52814728.674917914</v>
      </c>
      <c r="J4" s="109">
        <v>133441518.7804825</v>
      </c>
      <c r="K4" s="109">
        <v>195236514.28225806</v>
      </c>
      <c r="M4" s="98" t="s">
        <v>13</v>
      </c>
    </row>
    <row r="5" spans="1:34" x14ac:dyDescent="0.25">
      <c r="B5" s="98" t="s">
        <v>15</v>
      </c>
      <c r="C5" s="193">
        <v>2.9</v>
      </c>
      <c r="D5" s="172">
        <v>2.9</v>
      </c>
      <c r="E5" s="172">
        <v>2.9</v>
      </c>
      <c r="F5" s="172">
        <v>2.9</v>
      </c>
      <c r="G5" s="172">
        <v>2.4</v>
      </c>
      <c r="H5" s="172">
        <v>2.1</v>
      </c>
      <c r="I5" s="172">
        <v>2.1</v>
      </c>
      <c r="J5" s="155"/>
      <c r="K5" s="155"/>
      <c r="N5" s="98" t="s">
        <v>16</v>
      </c>
      <c r="O5" s="120">
        <v>246993477.5888319</v>
      </c>
      <c r="P5" s="120">
        <v>528339932.73927212</v>
      </c>
      <c r="Q5" s="120">
        <v>866158713.38770437</v>
      </c>
      <c r="R5" s="120">
        <v>3650381673.5495224</v>
      </c>
      <c r="S5" s="120">
        <v>7296695181.1438828</v>
      </c>
      <c r="T5" s="134"/>
      <c r="U5" s="120">
        <v>1617757423.4947188</v>
      </c>
      <c r="V5" s="120">
        <v>2413896651.4607005</v>
      </c>
      <c r="W5" s="120">
        <v>3553853319.6162553</v>
      </c>
      <c r="X5" s="120">
        <v>20376028794.632099</v>
      </c>
      <c r="Y5" s="120">
        <v>29981739723.153793</v>
      </c>
      <c r="Z5" s="98">
        <v>0</v>
      </c>
      <c r="AA5" s="120">
        <v>1864750901.0835507</v>
      </c>
      <c r="AB5" s="120">
        <v>2942236584.1999726</v>
      </c>
      <c r="AC5" s="120">
        <v>4420012033.0039597</v>
      </c>
      <c r="AD5" s="120">
        <v>24026410468.181622</v>
      </c>
      <c r="AE5" s="120">
        <v>37278434904.297676</v>
      </c>
    </row>
    <row r="6" spans="1:34" x14ac:dyDescent="0.25">
      <c r="B6" s="98" t="s">
        <v>17</v>
      </c>
      <c r="C6" s="192">
        <v>156436.79999999999</v>
      </c>
      <c r="D6" s="109">
        <v>166080.40326991677</v>
      </c>
      <c r="E6" s="109">
        <v>189760.70997324615</v>
      </c>
      <c r="F6" s="109">
        <v>220346.74343043999</v>
      </c>
      <c r="G6" s="109">
        <v>115787.18115338882</v>
      </c>
      <c r="H6" s="109">
        <v>57703.218058858496</v>
      </c>
      <c r="I6" s="109">
        <v>55697.767107609987</v>
      </c>
      <c r="J6" s="109">
        <v>1018667.3574613554</v>
      </c>
      <c r="K6" s="109">
        <v>1503708.9216260402</v>
      </c>
      <c r="N6" s="98" t="s">
        <v>18</v>
      </c>
      <c r="O6" s="120">
        <v>1533699338.9136381</v>
      </c>
      <c r="P6" s="120">
        <v>4858592571.8827648</v>
      </c>
      <c r="Q6" s="120">
        <v>8284793308.0747585</v>
      </c>
      <c r="R6" s="120">
        <v>31609068804.58297</v>
      </c>
      <c r="S6" s="120">
        <v>67553462961.703003</v>
      </c>
      <c r="T6" s="134"/>
      <c r="U6" s="120">
        <v>1685496217.5702572</v>
      </c>
      <c r="V6" s="120">
        <v>2610015841.8339629</v>
      </c>
      <c r="W6" s="120">
        <v>3971534199.7642064</v>
      </c>
      <c r="X6" s="120">
        <v>21671818924.266754</v>
      </c>
      <c r="Y6" s="120">
        <v>32900054993.811142</v>
      </c>
      <c r="Z6" s="98">
        <v>0</v>
      </c>
      <c r="AA6" s="120">
        <v>3219195556.4838953</v>
      </c>
      <c r="AB6" s="120">
        <v>7468608413.7167273</v>
      </c>
      <c r="AC6" s="120">
        <v>12256327507.838964</v>
      </c>
      <c r="AD6" s="120">
        <v>53280887728.849724</v>
      </c>
      <c r="AE6" s="120">
        <v>100453517955.51414</v>
      </c>
    </row>
    <row r="7" spans="1:34" x14ac:dyDescent="0.25">
      <c r="B7" s="98" t="s">
        <v>19</v>
      </c>
      <c r="C7" s="192">
        <v>1331209.7225268469</v>
      </c>
      <c r="D7" s="109">
        <v>1405638.0660814953</v>
      </c>
      <c r="E7" s="109">
        <v>1576793.313304588</v>
      </c>
      <c r="F7" s="109">
        <v>1791365.6946911491</v>
      </c>
      <c r="G7" s="109">
        <v>1038508.9543451872</v>
      </c>
      <c r="H7" s="109">
        <v>739420.7075954373</v>
      </c>
      <c r="I7" s="109">
        <v>723417.81428804435</v>
      </c>
      <c r="J7" s="109">
        <v>6597454.5411483506</v>
      </c>
      <c r="K7" s="109">
        <v>9675547.2192386929</v>
      </c>
      <c r="N7" s="98" t="s">
        <v>20</v>
      </c>
      <c r="O7" s="120">
        <v>850779026.06190681</v>
      </c>
      <c r="P7" s="120">
        <v>3764196492.1019607</v>
      </c>
      <c r="Q7" s="120">
        <v>4924660550.8425989</v>
      </c>
      <c r="R7" s="120">
        <v>27548096519.162083</v>
      </c>
      <c r="S7" s="120">
        <v>43912680527.310745</v>
      </c>
      <c r="T7" s="134"/>
      <c r="U7" s="120">
        <v>1419925738.4159527</v>
      </c>
      <c r="V7" s="120">
        <v>2303346441.8949895</v>
      </c>
      <c r="W7" s="120">
        <v>3640012729.7586279</v>
      </c>
      <c r="X7" s="120">
        <v>18780727611.536457</v>
      </c>
      <c r="Y7" s="120">
        <v>29638504631.287075</v>
      </c>
      <c r="Z7" s="98">
        <v>0</v>
      </c>
      <c r="AA7" s="120">
        <v>2270704764.4778595</v>
      </c>
      <c r="AB7" s="120">
        <v>6067542933.9969501</v>
      </c>
      <c r="AC7" s="120">
        <v>8564673280.6012268</v>
      </c>
      <c r="AD7" s="120">
        <v>46328824130.69854</v>
      </c>
      <c r="AE7" s="120">
        <v>73551185158.597824</v>
      </c>
    </row>
    <row r="8" spans="1:34" x14ac:dyDescent="0.25">
      <c r="B8" s="98" t="s">
        <v>21</v>
      </c>
      <c r="C8" s="192">
        <v>1749987.0262242742</v>
      </c>
      <c r="D8" s="109">
        <v>1838350.0520166582</v>
      </c>
      <c r="E8" s="109">
        <v>2027907.9564718646</v>
      </c>
      <c r="F8" s="109">
        <v>2257524.3702572719</v>
      </c>
      <c r="G8" s="109">
        <v>1117614.1438411109</v>
      </c>
      <c r="H8" s="109">
        <v>523720.33904234914</v>
      </c>
      <c r="I8" s="109">
        <v>371386.20728836121</v>
      </c>
      <c r="J8" s="109">
        <v>12079076.472525347</v>
      </c>
      <c r="K8" s="109">
        <v>17217785.125861879</v>
      </c>
      <c r="N8" s="98" t="s">
        <v>22</v>
      </c>
      <c r="O8" s="120">
        <v>931664597.62205863</v>
      </c>
      <c r="P8" s="120">
        <v>5338027792.1817665</v>
      </c>
      <c r="Q8" s="120">
        <v>6250249453.7461414</v>
      </c>
      <c r="R8" s="120">
        <v>33029817948.279366</v>
      </c>
      <c r="S8" s="120">
        <v>59238696311.488678</v>
      </c>
      <c r="T8" s="134"/>
      <c r="U8" s="120">
        <v>1250993025.3752172</v>
      </c>
      <c r="V8" s="120">
        <v>1977148598.7503121</v>
      </c>
      <c r="W8" s="120">
        <v>3071734663.7495685</v>
      </c>
      <c r="X8" s="120">
        <v>16241672549.637125</v>
      </c>
      <c r="Y8" s="120">
        <v>25253286175.900806</v>
      </c>
      <c r="Z8" s="98">
        <v>0</v>
      </c>
      <c r="AA8" s="120">
        <v>2182657622.9972758</v>
      </c>
      <c r="AB8" s="120">
        <v>7315176390.9320784</v>
      </c>
      <c r="AC8" s="120">
        <v>9321984117.4957104</v>
      </c>
      <c r="AD8" s="120">
        <v>49271490497.916489</v>
      </c>
      <c r="AE8" s="120">
        <v>84491982487.389481</v>
      </c>
    </row>
    <row r="9" spans="1:34" x14ac:dyDescent="0.25">
      <c r="B9" s="98" t="s">
        <v>23</v>
      </c>
      <c r="C9" s="192">
        <v>2040596.9737757258</v>
      </c>
      <c r="D9" s="109">
        <v>2157490.0305728843</v>
      </c>
      <c r="E9" s="109">
        <v>2473993.0448230817</v>
      </c>
      <c r="F9" s="109">
        <v>2864418.9584523258</v>
      </c>
      <c r="G9" s="109">
        <v>1219002.674570157</v>
      </c>
      <c r="H9" s="109">
        <v>692961.25757093739</v>
      </c>
      <c r="I9" s="109">
        <v>625273.68004052248</v>
      </c>
      <c r="J9" s="109">
        <v>14906718.019422006</v>
      </c>
      <c r="K9" s="109">
        <v>20399535.270166758</v>
      </c>
      <c r="M9" s="98" t="s">
        <v>24</v>
      </c>
      <c r="O9" s="155"/>
      <c r="P9" s="155"/>
      <c r="Q9" s="155"/>
      <c r="R9" s="155"/>
      <c r="S9" s="155"/>
      <c r="T9" s="134"/>
      <c r="U9" s="120"/>
      <c r="V9" s="120"/>
      <c r="W9" s="120"/>
      <c r="X9" s="120"/>
      <c r="Y9" s="120"/>
      <c r="AA9" s="120"/>
      <c r="AB9" s="120"/>
      <c r="AC9" s="120"/>
      <c r="AD9" s="120"/>
      <c r="AE9" s="120"/>
    </row>
    <row r="10" spans="1:34" x14ac:dyDescent="0.25">
      <c r="B10" s="98" t="s">
        <v>25</v>
      </c>
      <c r="C10" s="192">
        <v>3790584</v>
      </c>
      <c r="D10" s="109">
        <v>3995840.0825895425</v>
      </c>
      <c r="E10" s="109">
        <v>4501901.0012949463</v>
      </c>
      <c r="F10" s="109">
        <v>5121943.3287095977</v>
      </c>
      <c r="G10" s="109">
        <v>2336616.8184112678</v>
      </c>
      <c r="H10" s="109">
        <v>1216681.5966132865</v>
      </c>
      <c r="I10" s="109">
        <v>996659.88732888363</v>
      </c>
      <c r="J10" s="109">
        <v>26985794.491947353</v>
      </c>
      <c r="K10" s="109">
        <v>37617320.396028638</v>
      </c>
      <c r="N10" s="98" t="s">
        <v>26</v>
      </c>
      <c r="O10" s="120">
        <v>2408807434.3036308</v>
      </c>
      <c r="P10" s="120">
        <v>3348757151.3905244</v>
      </c>
      <c r="Q10" s="120">
        <v>4714824331.2054014</v>
      </c>
      <c r="R10" s="120">
        <v>28950346431.559074</v>
      </c>
      <c r="S10" s="120">
        <v>40540918693.673004</v>
      </c>
      <c r="T10" s="134"/>
      <c r="U10" s="120">
        <v>431944245.97912747</v>
      </c>
      <c r="V10" s="120">
        <v>738756617.68620765</v>
      </c>
      <c r="W10" s="120">
        <v>1267480098.1224432</v>
      </c>
      <c r="X10" s="120">
        <v>5850853016.2704487</v>
      </c>
      <c r="Y10" s="120">
        <v>9976162106.0144196</v>
      </c>
      <c r="Z10" s="98">
        <v>0</v>
      </c>
      <c r="AA10" s="120">
        <v>2840751680.2827582</v>
      </c>
      <c r="AB10" s="120">
        <v>4087513769.0767322</v>
      </c>
      <c r="AC10" s="120">
        <v>5982304429.3278446</v>
      </c>
      <c r="AD10" s="120">
        <v>34801199447.829521</v>
      </c>
      <c r="AE10" s="120">
        <v>50517080799.687424</v>
      </c>
    </row>
    <row r="11" spans="1:34" x14ac:dyDescent="0.25">
      <c r="B11" s="98" t="s">
        <v>62</v>
      </c>
      <c r="C11" s="194">
        <v>63</v>
      </c>
      <c r="D11" s="109">
        <v>63.508663102312596</v>
      </c>
      <c r="E11" s="109">
        <v>65.62206688147964</v>
      </c>
      <c r="F11" s="109">
        <v>67.96591288662745</v>
      </c>
      <c r="G11" s="109">
        <v>43.088462471132367</v>
      </c>
      <c r="H11" s="109">
        <v>23.104742846844136</v>
      </c>
      <c r="I11" s="109">
        <v>18.87087015941075</v>
      </c>
      <c r="N11" s="98" t="s">
        <v>27</v>
      </c>
      <c r="O11" s="120">
        <v>1777905845.9206274</v>
      </c>
      <c r="P11" s="120">
        <v>2688487143.9061346</v>
      </c>
      <c r="Q11" s="120">
        <v>4003368522.7861576</v>
      </c>
      <c r="R11" s="120">
        <v>22355850305.126659</v>
      </c>
      <c r="S11" s="120">
        <v>33668112968.592644</v>
      </c>
      <c r="T11" s="134"/>
      <c r="U11" s="120">
        <v>1877604985.8070295</v>
      </c>
      <c r="V11" s="120">
        <v>3122827390.5541954</v>
      </c>
      <c r="W11" s="120">
        <v>5219761526.0421391</v>
      </c>
      <c r="X11" s="120">
        <v>25019104655.206287</v>
      </c>
      <c r="Y11" s="120">
        <v>41571168518.080437</v>
      </c>
      <c r="Z11" s="98">
        <v>0</v>
      </c>
      <c r="AA11" s="120">
        <v>3655510831.7276568</v>
      </c>
      <c r="AB11" s="120">
        <v>5811314534.46033</v>
      </c>
      <c r="AC11" s="120">
        <v>9223130048.8282967</v>
      </c>
      <c r="AD11" s="120">
        <v>47374954960.332947</v>
      </c>
      <c r="AE11" s="120">
        <v>75239281486.67308</v>
      </c>
    </row>
    <row r="12" spans="1:34" x14ac:dyDescent="0.25">
      <c r="B12" s="98" t="s">
        <v>63</v>
      </c>
      <c r="C12" s="195">
        <v>260</v>
      </c>
      <c r="D12" s="109">
        <v>263.96312567969244</v>
      </c>
      <c r="E12" s="109">
        <v>276.60514964144107</v>
      </c>
      <c r="F12" s="109">
        <v>292.39034108208972</v>
      </c>
      <c r="G12" s="109">
        <v>213.51774798737537</v>
      </c>
      <c r="H12" s="109">
        <v>109.57821819582038</v>
      </c>
      <c r="I12" s="109">
        <v>105.45877732410135</v>
      </c>
      <c r="N12" s="98" t="s">
        <v>30</v>
      </c>
      <c r="O12" s="120">
        <v>2287470846.2703724</v>
      </c>
      <c r="P12" s="120">
        <v>1496942034.1698155</v>
      </c>
      <c r="Q12" s="120">
        <v>1673040365.8094492</v>
      </c>
      <c r="R12" s="120">
        <v>16893326924.490747</v>
      </c>
      <c r="S12" s="120">
        <v>15427281272.203033</v>
      </c>
      <c r="T12" s="134"/>
      <c r="U12" s="120">
        <v>425102594.35692942</v>
      </c>
      <c r="V12" s="120">
        <v>582190806.70123875</v>
      </c>
      <c r="W12" s="120">
        <v>812445712.65381193</v>
      </c>
      <c r="X12" s="120">
        <v>5064977147.2182522</v>
      </c>
      <c r="Y12" s="120">
        <v>7012906499.9584703</v>
      </c>
      <c r="Z12" s="98">
        <v>0</v>
      </c>
      <c r="AA12" s="120">
        <v>2712573440.6273017</v>
      </c>
      <c r="AB12" s="120">
        <v>2079132840.8710544</v>
      </c>
      <c r="AC12" s="120">
        <v>2485486078.4632611</v>
      </c>
      <c r="AD12" s="120">
        <v>21958304071.709</v>
      </c>
      <c r="AE12" s="120">
        <v>22440187772.161503</v>
      </c>
    </row>
    <row r="13" spans="1:34" x14ac:dyDescent="0.25">
      <c r="A13" s="98" t="s">
        <v>28</v>
      </c>
      <c r="B13" s="98" t="s">
        <v>29</v>
      </c>
      <c r="C13" s="192">
        <v>4286970</v>
      </c>
      <c r="D13" s="109">
        <v>4194760.2733414713</v>
      </c>
      <c r="E13" s="109">
        <v>3976150.7682337663</v>
      </c>
      <c r="F13" s="109">
        <v>3773736.7268264531</v>
      </c>
      <c r="G13" s="109">
        <v>3852330.8632727801</v>
      </c>
      <c r="H13" s="109">
        <v>2151727.3143233303</v>
      </c>
      <c r="I13" s="109">
        <v>1842136.3589003771</v>
      </c>
      <c r="J13" s="109">
        <v>14592210.506994305</v>
      </c>
      <c r="K13" s="109">
        <v>19367030.97204471</v>
      </c>
      <c r="N13" s="98" t="s">
        <v>32</v>
      </c>
      <c r="O13" s="120">
        <v>527096979.25697201</v>
      </c>
      <c r="P13" s="120">
        <v>1801341914.9974494</v>
      </c>
      <c r="Q13" s="120">
        <v>3460093268.3392105</v>
      </c>
      <c r="R13" s="120">
        <v>11434687570.640528</v>
      </c>
      <c r="S13" s="120">
        <v>26434847503.667088</v>
      </c>
      <c r="T13" s="134"/>
      <c r="U13" s="120">
        <v>332820158.05172461</v>
      </c>
      <c r="V13" s="120">
        <v>493111228.14127767</v>
      </c>
      <c r="W13" s="120">
        <v>800312239.82293081</v>
      </c>
      <c r="X13" s="120">
        <v>4126581225.5789294</v>
      </c>
      <c r="Y13" s="120">
        <v>6430369580.4143066</v>
      </c>
      <c r="Z13" s="98">
        <v>0</v>
      </c>
      <c r="AA13" s="120">
        <v>859917137.30869663</v>
      </c>
      <c r="AB13" s="120">
        <v>2294453143.1387272</v>
      </c>
      <c r="AC13" s="120">
        <v>4260405508.1621413</v>
      </c>
      <c r="AD13" s="120">
        <v>15561268796.219458</v>
      </c>
      <c r="AE13" s="120">
        <v>32865217084.081394</v>
      </c>
    </row>
    <row r="14" spans="1:34" x14ac:dyDescent="0.25">
      <c r="B14" s="98" t="s">
        <v>31</v>
      </c>
      <c r="C14" s="192">
        <v>705432.97068089806</v>
      </c>
      <c r="D14" s="109">
        <v>691917.01058255427</v>
      </c>
      <c r="E14" s="109">
        <v>660076.80586669513</v>
      </c>
      <c r="F14" s="109">
        <v>630899.63485016127</v>
      </c>
      <c r="G14" s="109">
        <v>526316.3913338671</v>
      </c>
      <c r="H14" s="109">
        <v>224146.32930389181</v>
      </c>
      <c r="I14" s="109">
        <v>110528.18153402262</v>
      </c>
      <c r="J14" s="109">
        <v>3468470.9435589989</v>
      </c>
      <c r="K14" s="109">
        <v>4887627.0375103746</v>
      </c>
      <c r="N14" s="98" t="s">
        <v>35</v>
      </c>
      <c r="O14" s="120">
        <v>522158305.21493405</v>
      </c>
      <c r="P14" s="120">
        <v>2044446350.3435869</v>
      </c>
      <c r="Q14" s="120">
        <v>3899551620.8614087</v>
      </c>
      <c r="R14" s="120">
        <v>12175395138.709339</v>
      </c>
      <c r="S14" s="120">
        <v>29857781646.90163</v>
      </c>
      <c r="T14" s="134"/>
      <c r="U14" s="120">
        <v>309522746.98810393</v>
      </c>
      <c r="V14" s="120">
        <v>458593442.17138827</v>
      </c>
      <c r="W14" s="120">
        <v>744290383.03532565</v>
      </c>
      <c r="X14" s="120">
        <v>3837720539.7884049</v>
      </c>
      <c r="Y14" s="120">
        <v>5980243709.785306</v>
      </c>
      <c r="Z14" s="98">
        <v>0</v>
      </c>
      <c r="AA14" s="120">
        <v>831681052.20303798</v>
      </c>
      <c r="AB14" s="120">
        <v>2503039792.5149751</v>
      </c>
      <c r="AC14" s="120">
        <v>4643842003.8967342</v>
      </c>
      <c r="AD14" s="120">
        <v>16013115678.497744</v>
      </c>
      <c r="AE14" s="120">
        <v>35838025356.686935</v>
      </c>
      <c r="AF14" s="98" t="s">
        <v>175</v>
      </c>
      <c r="AG14" s="98" t="s">
        <v>176</v>
      </c>
      <c r="AH14" s="98" t="s">
        <v>177</v>
      </c>
    </row>
    <row r="15" spans="1:34" x14ac:dyDescent="0.25">
      <c r="A15" s="98" t="s">
        <v>33</v>
      </c>
      <c r="B15" s="98" t="s">
        <v>34</v>
      </c>
      <c r="C15" s="192">
        <v>722800.68996733078</v>
      </c>
      <c r="D15" s="109">
        <v>756687.1692980926</v>
      </c>
      <c r="E15" s="109">
        <v>926834.10783431283</v>
      </c>
      <c r="F15" s="109">
        <v>1141892.8928533725</v>
      </c>
      <c r="G15" s="109">
        <v>378343.5846490463</v>
      </c>
      <c r="H15" s="109">
        <v>179541.22835163836</v>
      </c>
      <c r="I15" s="109">
        <v>158904.30555259952</v>
      </c>
      <c r="J15" s="109">
        <v>5628182.3206586037</v>
      </c>
      <c r="K15" s="109">
        <v>8651407.333917236</v>
      </c>
      <c r="M15" s="98" t="s">
        <v>37</v>
      </c>
      <c r="O15" s="120">
        <v>18656076567.916447</v>
      </c>
      <c r="P15" s="120">
        <v>14412675885.865768</v>
      </c>
      <c r="Q15" s="120">
        <v>16106427555.889296</v>
      </c>
      <c r="R15" s="120">
        <v>149495129880.49719</v>
      </c>
      <c r="S15" s="120">
        <v>153516984328.34641</v>
      </c>
      <c r="T15" s="134"/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120">
        <v>18656076567.916447</v>
      </c>
      <c r="AB15" s="120">
        <v>14412675885.865768</v>
      </c>
      <c r="AC15" s="120">
        <v>16106427555.889296</v>
      </c>
      <c r="AD15" s="120">
        <v>149495129880.49719</v>
      </c>
      <c r="AE15" s="120">
        <v>153516984328.34641</v>
      </c>
      <c r="AF15" s="98">
        <v>5.2668772927248542</v>
      </c>
      <c r="AG15" s="98">
        <v>13.42</v>
      </c>
      <c r="AH15" s="139">
        <v>0.31397182072875435</v>
      </c>
    </row>
    <row r="16" spans="1:34" x14ac:dyDescent="0.25">
      <c r="B16" s="98" t="s">
        <v>36</v>
      </c>
      <c r="C16" s="192">
        <v>568132.67351103714</v>
      </c>
      <c r="D16" s="109">
        <v>647541.24909797963</v>
      </c>
      <c r="E16" s="109">
        <v>728414.14227037621</v>
      </c>
      <c r="F16" s="109">
        <v>854803.49428765243</v>
      </c>
      <c r="G16" s="109">
        <v>157576.98066087705</v>
      </c>
      <c r="H16" s="109">
        <v>65094.567037637738</v>
      </c>
      <c r="I16" s="109">
        <v>78461.169663566878</v>
      </c>
      <c r="J16" s="109">
        <v>5766419.2183492035</v>
      </c>
      <c r="K16" s="109">
        <v>7198309.4992841203</v>
      </c>
      <c r="O16" s="173"/>
      <c r="P16" s="173"/>
      <c r="Q16" s="173"/>
      <c r="R16" s="173"/>
      <c r="S16" s="173"/>
      <c r="AA16" s="173"/>
      <c r="AB16" s="173"/>
      <c r="AC16" s="173"/>
      <c r="AD16" s="173"/>
      <c r="AE16" s="173"/>
    </row>
    <row r="17" spans="1:33" x14ac:dyDescent="0.25">
      <c r="A17" s="98" t="s">
        <v>38</v>
      </c>
      <c r="B17" s="98" t="s">
        <v>39</v>
      </c>
      <c r="C17" s="192">
        <v>1163818.1947560783</v>
      </c>
      <c r="D17" s="109">
        <v>1225425.7376242741</v>
      </c>
      <c r="E17" s="109">
        <v>1270981.2018151882</v>
      </c>
      <c r="F17" s="109">
        <v>1361663.1349307797</v>
      </c>
      <c r="G17" s="109">
        <v>618753.42933318752</v>
      </c>
      <c r="H17" s="109">
        <v>261580.36860853754</v>
      </c>
      <c r="I17" s="109">
        <v>172397.87923857456</v>
      </c>
      <c r="J17" s="109">
        <v>8493315.1785063967</v>
      </c>
      <c r="K17" s="109">
        <v>11088294.104053842</v>
      </c>
      <c r="M17" s="98" t="s">
        <v>40</v>
      </c>
      <c r="O17" s="120">
        <v>11086575851.152971</v>
      </c>
      <c r="P17" s="120">
        <v>25869131383.713272</v>
      </c>
      <c r="Q17" s="120">
        <v>38076740135.052834</v>
      </c>
      <c r="R17" s="120">
        <v>187646971316.10031</v>
      </c>
      <c r="S17" s="120">
        <v>323930477066.68372</v>
      </c>
      <c r="T17" s="134"/>
      <c r="U17" s="120">
        <v>9351167136.0390625</v>
      </c>
      <c r="V17" s="120">
        <v>14699887019.194273</v>
      </c>
      <c r="W17" s="120">
        <v>23081424872.565304</v>
      </c>
      <c r="X17" s="120">
        <v>120969484464.13475</v>
      </c>
      <c r="Y17" s="120">
        <v>188744435938.40576</v>
      </c>
      <c r="Z17" s="134"/>
      <c r="AA17" s="120">
        <v>20437742987.192032</v>
      </c>
      <c r="AB17" s="120">
        <v>40569018402.907547</v>
      </c>
      <c r="AC17" s="120">
        <v>61158165007.618149</v>
      </c>
      <c r="AD17" s="120">
        <v>308616455780.23505</v>
      </c>
      <c r="AE17" s="120">
        <v>512674913005.08954</v>
      </c>
    </row>
    <row r="18" spans="1:33" x14ac:dyDescent="0.25">
      <c r="A18" s="163" t="s">
        <v>41</v>
      </c>
      <c r="C18" s="192">
        <v>6442048.7172829257</v>
      </c>
      <c r="D18" s="109">
        <v>6792984.2895652289</v>
      </c>
      <c r="E18" s="109">
        <v>7539436.2263879683</v>
      </c>
      <c r="F18" s="109">
        <v>8495318.9017619658</v>
      </c>
      <c r="G18" s="109">
        <v>4109666.3832430313</v>
      </c>
      <c r="H18" s="109">
        <v>2275385.89087612</v>
      </c>
      <c r="I18" s="109">
        <v>1948173.3479631124</v>
      </c>
      <c r="J18" s="109">
        <v>43095231.569063455</v>
      </c>
      <c r="K18" s="109">
        <v>59884870.640947208</v>
      </c>
      <c r="N18" s="98" t="s">
        <v>42</v>
      </c>
      <c r="O18" s="120">
        <v>2534883720.9302325</v>
      </c>
      <c r="P18" s="120">
        <v>2828227466.5401721</v>
      </c>
      <c r="Q18" s="120">
        <v>3087848174.0571432</v>
      </c>
      <c r="R18" s="120">
        <v>26978768129.943157</v>
      </c>
      <c r="S18" s="120">
        <v>29740450619.622635</v>
      </c>
      <c r="T18" s="109">
        <v>0</v>
      </c>
      <c r="U18" s="120">
        <v>2548918257.9017129</v>
      </c>
      <c r="V18" s="120">
        <v>2933299945.5442333</v>
      </c>
      <c r="W18" s="120">
        <v>3328849352.0209475</v>
      </c>
      <c r="X18" s="120">
        <v>27591103955.459492</v>
      </c>
      <c r="Y18" s="120">
        <v>31498642304.248482</v>
      </c>
      <c r="Z18" s="120">
        <v>0</v>
      </c>
      <c r="AA18" s="120">
        <v>2534883720.9302325</v>
      </c>
      <c r="AB18" s="120">
        <v>2828227466.5401721</v>
      </c>
      <c r="AC18" s="120">
        <v>3087848174.0571432</v>
      </c>
      <c r="AD18" s="120">
        <v>26978768129.943157</v>
      </c>
      <c r="AE18" s="120">
        <v>29740450619.622635</v>
      </c>
      <c r="AG18" s="174">
        <v>9.91516764942868E-3</v>
      </c>
    </row>
    <row r="19" spans="1:33" x14ac:dyDescent="0.25">
      <c r="N19" s="98" t="s">
        <v>43</v>
      </c>
      <c r="O19" s="134">
        <v>4.3736033174273192</v>
      </c>
      <c r="P19" s="134">
        <v>9.146764781037751</v>
      </c>
      <c r="Q19" s="134">
        <v>12.331156840857096</v>
      </c>
      <c r="R19" s="134">
        <v>6.9553572799283954</v>
      </c>
      <c r="S19" s="134">
        <v>10.891915566772067</v>
      </c>
      <c r="T19" s="134"/>
      <c r="U19" s="134">
        <v>3.6686806675930863</v>
      </c>
      <c r="V19" s="134">
        <v>5.0113821607380533</v>
      </c>
      <c r="W19" s="134">
        <v>6.9337547097325238</v>
      </c>
      <c r="X19" s="134">
        <v>4.3843655063391669</v>
      </c>
      <c r="Y19" s="134">
        <v>5.9921451253455533</v>
      </c>
      <c r="Z19" s="134"/>
      <c r="AA19" s="134">
        <v>8.0625958573326368</v>
      </c>
      <c r="AB19" s="134">
        <v>14.344326573044865</v>
      </c>
      <c r="AC19" s="134">
        <v>19.806079042824845</v>
      </c>
      <c r="AD19" s="134">
        <v>11.439234523006565</v>
      </c>
      <c r="AE19" s="134">
        <v>17.23830346628402</v>
      </c>
    </row>
    <row r="20" spans="1:33" x14ac:dyDescent="0.25">
      <c r="M20" s="98" t="s">
        <v>44</v>
      </c>
      <c r="O20" s="155">
        <v>29742652419.06942</v>
      </c>
      <c r="P20" s="155">
        <v>40281807269.579041</v>
      </c>
      <c r="Q20" s="155">
        <v>54183167690.942131</v>
      </c>
      <c r="R20" s="155">
        <v>337142101196.59753</v>
      </c>
      <c r="S20" s="155">
        <v>477447461395.03015</v>
      </c>
      <c r="T20" s="134"/>
      <c r="U20" s="120">
        <v>9351167136.0390625</v>
      </c>
      <c r="V20" s="120">
        <v>14699887019.194273</v>
      </c>
      <c r="W20" s="120">
        <v>23081424872.565304</v>
      </c>
      <c r="X20" s="120">
        <v>120969484464.13475</v>
      </c>
      <c r="Y20" s="120">
        <v>188744435938.40576</v>
      </c>
      <c r="Z20" s="134"/>
      <c r="AA20" s="120">
        <v>39093819555.108475</v>
      </c>
      <c r="AB20" s="120">
        <v>54981694288.773315</v>
      </c>
      <c r="AC20" s="120">
        <v>77264592563.507446</v>
      </c>
      <c r="AD20" s="120">
        <v>458111585660.73224</v>
      </c>
      <c r="AE20" s="120">
        <v>666191897333.43591</v>
      </c>
    </row>
    <row r="21" spans="1:33" x14ac:dyDescent="0.25">
      <c r="D21" s="161" t="s">
        <v>65</v>
      </c>
      <c r="E21" s="161"/>
      <c r="F21" s="161"/>
      <c r="G21" s="162" t="s">
        <v>66</v>
      </c>
      <c r="H21" s="162"/>
      <c r="I21" s="162"/>
      <c r="N21" s="98" t="s">
        <v>43</v>
      </c>
      <c r="O21" s="134">
        <v>11.733339945137478</v>
      </c>
      <c r="P21" s="134">
        <v>14.242774934526956</v>
      </c>
      <c r="Q21" s="134">
        <v>17.5472253286827</v>
      </c>
      <c r="R21" s="134">
        <v>12.496571362070855</v>
      </c>
      <c r="S21" s="134">
        <v>16.053807237204811</v>
      </c>
      <c r="T21" s="134"/>
      <c r="U21" s="134">
        <v>3.6686806675930863</v>
      </c>
      <c r="V21" s="134">
        <v>5.0113821607380533</v>
      </c>
      <c r="W21" s="134">
        <v>6.9337547097325238</v>
      </c>
      <c r="X21" s="134">
        <v>4.3843655063391669</v>
      </c>
      <c r="Y21" s="134">
        <v>5.9921451253455533</v>
      </c>
      <c r="Z21" s="134"/>
      <c r="AA21" s="134">
        <v>15.422332485042793</v>
      </c>
      <c r="AB21" s="134">
        <v>19.440336726534071</v>
      </c>
      <c r="AC21" s="134">
        <v>25.02214753065045</v>
      </c>
      <c r="AD21" s="134">
        <v>16.980448605149025</v>
      </c>
      <c r="AE21" s="134">
        <v>22.400195136716761</v>
      </c>
    </row>
    <row r="22" spans="1:33" x14ac:dyDescent="0.25">
      <c r="A22" s="98" t="s">
        <v>45</v>
      </c>
      <c r="B22" s="125" t="s">
        <v>67</v>
      </c>
      <c r="D22" s="98">
        <v>2015</v>
      </c>
      <c r="E22" s="98">
        <v>2025</v>
      </c>
      <c r="F22" s="98">
        <v>2035</v>
      </c>
      <c r="G22" s="98">
        <v>2015</v>
      </c>
      <c r="H22" s="98">
        <v>2025</v>
      </c>
      <c r="I22" s="98">
        <v>2035</v>
      </c>
    </row>
    <row r="23" spans="1:33" x14ac:dyDescent="0.25">
      <c r="B23" s="98" t="s">
        <v>46</v>
      </c>
      <c r="D23" s="139">
        <v>0.30282454236813555</v>
      </c>
      <c r="E23" s="139">
        <v>0.69591588233942669</v>
      </c>
      <c r="F23" s="139">
        <v>0.74722672892511843</v>
      </c>
      <c r="G23" s="139">
        <v>0.25984690844233049</v>
      </c>
      <c r="H23" s="139">
        <v>0.63114038347205703</v>
      </c>
      <c r="I23" s="139">
        <v>0.64395994351961949</v>
      </c>
      <c r="M23" s="98" t="s">
        <v>45</v>
      </c>
      <c r="N23" s="98" t="s">
        <v>47</v>
      </c>
    </row>
    <row r="24" spans="1:33" x14ac:dyDescent="0.25">
      <c r="B24" s="98" t="s">
        <v>19</v>
      </c>
      <c r="D24" s="139">
        <v>0.2611832452430346</v>
      </c>
      <c r="E24" s="139">
        <v>0.53106047485336849</v>
      </c>
      <c r="F24" s="139">
        <v>0.59616407948865546</v>
      </c>
      <c r="G24" s="139">
        <v>0.21987577406365943</v>
      </c>
      <c r="H24" s="139">
        <v>0.44454979926686555</v>
      </c>
      <c r="I24" s="139">
        <v>0.45657111569551734</v>
      </c>
      <c r="N24" s="98" t="s">
        <v>48</v>
      </c>
      <c r="O24" s="139">
        <v>2.2278608012513197E-2</v>
      </c>
      <c r="P24" s="139">
        <v>2.0423566794821151E-2</v>
      </c>
      <c r="Q24" s="139">
        <v>2.2747711865972808E-2</v>
      </c>
      <c r="R24" s="139">
        <v>1.9453453727213531E-2</v>
      </c>
      <c r="S24" s="139">
        <v>2.2525497592008913E-2</v>
      </c>
      <c r="T24" s="139"/>
      <c r="U24" s="139">
        <v>0.1730005891200404</v>
      </c>
      <c r="V24" s="139">
        <v>0.1642119186568422</v>
      </c>
      <c r="W24" s="139">
        <v>0.15397027433260341</v>
      </c>
      <c r="X24" s="139">
        <v>0.16843941168215212</v>
      </c>
      <c r="Y24" s="139">
        <v>0.15884833676865545</v>
      </c>
      <c r="Z24" s="139"/>
      <c r="AA24" s="139">
        <v>9.1240549519198702E-2</v>
      </c>
      <c r="AB24" s="139">
        <v>7.2524224150050054E-2</v>
      </c>
      <c r="AC24" s="139">
        <v>7.2271822289850948E-2</v>
      </c>
      <c r="AD24" s="139">
        <v>7.7852006975579952E-2</v>
      </c>
      <c r="AE24" s="139">
        <v>7.2713592880499694E-2</v>
      </c>
    </row>
    <row r="25" spans="1:33" x14ac:dyDescent="0.25">
      <c r="B25" s="98" t="s">
        <v>49</v>
      </c>
      <c r="D25" s="139">
        <v>0.39205585866788795</v>
      </c>
      <c r="E25" s="139">
        <v>0.74174353556286987</v>
      </c>
      <c r="F25" s="139">
        <v>0.83548961323237581</v>
      </c>
      <c r="G25" s="139">
        <v>0.36135861175357076</v>
      </c>
      <c r="H25" s="139">
        <v>0.71511392051376099</v>
      </c>
      <c r="I25" s="139">
        <v>0.79797851509240425</v>
      </c>
      <c r="N25" s="98" t="s">
        <v>50</v>
      </c>
      <c r="O25" s="139">
        <v>0.13833841571147848</v>
      </c>
      <c r="P25" s="139">
        <v>0.18781429108754866</v>
      </c>
      <c r="Q25" s="139">
        <v>0.2175814756906648</v>
      </c>
      <c r="R25" s="139">
        <v>0.16844966152603646</v>
      </c>
      <c r="S25" s="139">
        <v>0.2085430910157817</v>
      </c>
      <c r="T25" s="139"/>
      <c r="U25" s="139">
        <v>0.18024447569484833</v>
      </c>
      <c r="V25" s="139">
        <v>0.17755346271885991</v>
      </c>
      <c r="W25" s="139">
        <v>0.17206624901588255</v>
      </c>
      <c r="X25" s="139">
        <v>0.17915112245263848</v>
      </c>
      <c r="Y25" s="139">
        <v>0.1743100655139187</v>
      </c>
      <c r="Z25" s="139"/>
      <c r="AA25" s="139">
        <v>0.15751228296105435</v>
      </c>
      <c r="AB25" s="139">
        <v>0.18409635499540355</v>
      </c>
      <c r="AC25" s="139">
        <v>0.20040378102109929</v>
      </c>
      <c r="AD25" s="139">
        <v>0.17264435104131615</v>
      </c>
      <c r="AE25" s="139">
        <v>0.19593999122503758</v>
      </c>
    </row>
    <row r="26" spans="1:33" x14ac:dyDescent="0.25">
      <c r="B26" s="98" t="s">
        <v>51</v>
      </c>
      <c r="D26" s="139">
        <v>0.43499035578557377</v>
      </c>
      <c r="E26" s="139">
        <v>0.71990169534995929</v>
      </c>
      <c r="F26" s="139">
        <v>0.7817101167427114</v>
      </c>
      <c r="G26" s="139">
        <v>0.40262448183747385</v>
      </c>
      <c r="H26" s="139">
        <v>0.66041248395622776</v>
      </c>
      <c r="I26" s="139">
        <v>0.69358296220366544</v>
      </c>
      <c r="N26" s="98" t="s">
        <v>20</v>
      </c>
      <c r="O26" s="139">
        <v>7.6739566615009289E-2</v>
      </c>
      <c r="P26" s="139">
        <v>0.1455091953521033</v>
      </c>
      <c r="Q26" s="139">
        <v>0.12933514091215587</v>
      </c>
      <c r="R26" s="139">
        <v>0.14680810633898267</v>
      </c>
      <c r="S26" s="139">
        <v>0.13556205308298597</v>
      </c>
      <c r="T26" s="139"/>
      <c r="U26" s="139">
        <v>0.15184476095434224</v>
      </c>
      <c r="V26" s="139">
        <v>0.15669143843673161</v>
      </c>
      <c r="W26" s="139">
        <v>0.15770312057663152</v>
      </c>
      <c r="X26" s="139">
        <v>0.15525177853514455</v>
      </c>
      <c r="Y26" s="139">
        <v>0.15702981909866318</v>
      </c>
      <c r="Z26" s="139"/>
      <c r="AA26" s="139">
        <v>0.11110349933947548</v>
      </c>
      <c r="AB26" s="139">
        <v>0.1495609993255862</v>
      </c>
      <c r="AC26" s="139">
        <v>0.14004137108322937</v>
      </c>
      <c r="AD26" s="139">
        <v>0.15011780241455813</v>
      </c>
      <c r="AE26" s="139">
        <v>0.14346554374480899</v>
      </c>
    </row>
    <row r="27" spans="1:33" x14ac:dyDescent="0.25">
      <c r="B27" s="98" t="s">
        <v>52</v>
      </c>
      <c r="D27" s="139">
        <v>0.41523765463181378</v>
      </c>
      <c r="E27" s="139">
        <v>0.72974048157360305</v>
      </c>
      <c r="F27" s="139">
        <v>0.8054137222209411</v>
      </c>
      <c r="G27" s="139">
        <v>0.38357339702503157</v>
      </c>
      <c r="H27" s="139">
        <v>0.67902529092791863</v>
      </c>
      <c r="I27" s="139">
        <v>0.7370695683491294</v>
      </c>
      <c r="N27" s="98" t="s">
        <v>53</v>
      </c>
      <c r="O27" s="139">
        <v>8.4035378473071853E-2</v>
      </c>
      <c r="P27" s="139">
        <v>0.20634739191678042</v>
      </c>
      <c r="Q27" s="139">
        <v>0.16414875411018345</v>
      </c>
      <c r="R27" s="139">
        <v>0.17602105547783692</v>
      </c>
      <c r="S27" s="139">
        <v>0.18287472314404646</v>
      </c>
      <c r="T27" s="139"/>
      <c r="U27" s="139">
        <v>0.13377934616887929</v>
      </c>
      <c r="V27" s="139">
        <v>0.13450093842004801</v>
      </c>
      <c r="W27" s="139">
        <v>0.13308254064508157</v>
      </c>
      <c r="X27" s="139">
        <v>0.13426255903779177</v>
      </c>
      <c r="Y27" s="139">
        <v>0.1337961887477408</v>
      </c>
      <c r="Z27" s="139"/>
      <c r="AA27" s="139">
        <v>0.10679543354494224</v>
      </c>
      <c r="AB27" s="139">
        <v>0.1803143551140938</v>
      </c>
      <c r="AC27" s="139">
        <v>0.15242419579355462</v>
      </c>
      <c r="AD27" s="139">
        <v>0.15965282983161011</v>
      </c>
      <c r="AE27" s="139">
        <v>0.16480615755534481</v>
      </c>
    </row>
    <row r="28" spans="1:33" x14ac:dyDescent="0.25">
      <c r="B28" s="98" t="s">
        <v>28</v>
      </c>
      <c r="D28" s="139">
        <v>0.23933595606973299</v>
      </c>
      <c r="E28" s="139">
        <v>0.66042386687170018</v>
      </c>
      <c r="F28" s="139">
        <v>0.8248086138767966</v>
      </c>
      <c r="G28" s="139">
        <v>0.25391013291332848</v>
      </c>
      <c r="H28" s="139">
        <v>0.6822570837771571</v>
      </c>
      <c r="I28" s="139">
        <v>0.8433186622573956</v>
      </c>
      <c r="N28" s="98" t="s">
        <v>54</v>
      </c>
      <c r="O28" s="139">
        <v>0.37763808559419659</v>
      </c>
      <c r="P28" s="139">
        <v>0.23337638228926377</v>
      </c>
      <c r="Q28" s="139">
        <v>0.22896374067394834</v>
      </c>
      <c r="R28" s="139">
        <v>0.27341873080518836</v>
      </c>
      <c r="S28" s="139">
        <v>0.22908937848101624</v>
      </c>
      <c r="T28" s="139"/>
      <c r="U28" s="139">
        <v>0.24697978318505689</v>
      </c>
      <c r="V28" s="139">
        <v>0.26269480868786049</v>
      </c>
      <c r="W28" s="139">
        <v>0.2810589753440807</v>
      </c>
      <c r="X28" s="139">
        <v>0.25518797412606248</v>
      </c>
      <c r="Y28" s="139">
        <v>0.27310649115461416</v>
      </c>
      <c r="Z28" s="139"/>
      <c r="AA28" s="139">
        <v>0.31785616034419784</v>
      </c>
      <c r="AB28" s="139">
        <v>0.24399969960396234</v>
      </c>
      <c r="AC28" s="139">
        <v>0.24862476623132956</v>
      </c>
      <c r="AD28" s="139">
        <v>0.2662727565852156</v>
      </c>
      <c r="AE28" s="139">
        <v>0.24529455039886469</v>
      </c>
    </row>
    <row r="29" spans="1:33" x14ac:dyDescent="0.25">
      <c r="B29" s="98" t="s">
        <v>55</v>
      </c>
      <c r="D29" s="139">
        <v>0.75665337014378509</v>
      </c>
      <c r="E29" s="139">
        <v>0.91063522348049697</v>
      </c>
      <c r="F29" s="139">
        <v>0.9082114542255677</v>
      </c>
      <c r="G29" s="139">
        <v>0.7226405239342113</v>
      </c>
      <c r="H29" s="139">
        <v>0.88542365177599114</v>
      </c>
      <c r="I29" s="139">
        <v>0.86189639617330938</v>
      </c>
      <c r="N29" s="98" t="s">
        <v>28</v>
      </c>
      <c r="O29" s="139">
        <v>0.2063279841297872</v>
      </c>
      <c r="P29" s="139">
        <v>5.7865956609283863E-2</v>
      </c>
      <c r="Q29" s="139">
        <v>4.3938644954253189E-2</v>
      </c>
      <c r="R29" s="139">
        <v>9.0027176063679326E-2</v>
      </c>
      <c r="S29" s="139">
        <v>4.7625284943556584E-2</v>
      </c>
      <c r="T29" s="139"/>
      <c r="U29" s="139">
        <v>4.545984347970846E-2</v>
      </c>
      <c r="V29" s="139">
        <v>3.9605121178213631E-2</v>
      </c>
      <c r="W29" s="139">
        <v>3.5199114315489638E-2</v>
      </c>
      <c r="X29" s="139">
        <v>4.1869874618833527E-2</v>
      </c>
      <c r="Y29" s="139">
        <v>3.7155566812295537E-2</v>
      </c>
      <c r="Z29" s="139"/>
      <c r="AA29" s="139">
        <v>0.13272372797364282</v>
      </c>
      <c r="AB29" s="139">
        <v>5.1249276485379414E-2</v>
      </c>
      <c r="AC29" s="139">
        <v>4.0640298448353665E-2</v>
      </c>
      <c r="AD29" s="139">
        <v>7.1150788172311366E-2</v>
      </c>
      <c r="AE29" s="139">
        <v>4.3770793543663665E-2</v>
      </c>
    </row>
    <row r="30" spans="1:33" x14ac:dyDescent="0.25">
      <c r="B30" s="163" t="s">
        <v>68</v>
      </c>
      <c r="C30" s="175">
        <v>-4.8989145074110896E-2</v>
      </c>
      <c r="N30" s="98" t="s">
        <v>55</v>
      </c>
      <c r="O30" s="139">
        <v>9.4641961463943491E-2</v>
      </c>
      <c r="P30" s="139">
        <v>0.14866321595019899</v>
      </c>
      <c r="Q30" s="139">
        <v>0.19328453179282143</v>
      </c>
      <c r="R30" s="139">
        <v>0.12582181606106263</v>
      </c>
      <c r="S30" s="139">
        <v>0.17377997174060417</v>
      </c>
      <c r="T30" s="139"/>
      <c r="U30" s="139">
        <v>6.8691201397124216E-2</v>
      </c>
      <c r="V30" s="139">
        <v>6.4742311901444166E-2</v>
      </c>
      <c r="W30" s="139">
        <v>6.6919725770230878E-2</v>
      </c>
      <c r="X30" s="139">
        <v>6.5837279547377128E-2</v>
      </c>
      <c r="Y30" s="139">
        <v>6.5753531904112136E-2</v>
      </c>
      <c r="Z30" s="139"/>
      <c r="AA30" s="139">
        <v>8.2768346317488625E-2</v>
      </c>
      <c r="AB30" s="139">
        <v>0.1182550903255246</v>
      </c>
      <c r="AC30" s="139">
        <v>0.1455937651325824</v>
      </c>
      <c r="AD30" s="139">
        <v>0.10230946497940874</v>
      </c>
      <c r="AE30" s="139">
        <v>0.13400937065178042</v>
      </c>
    </row>
    <row r="31" spans="1:33" x14ac:dyDescent="0.25">
      <c r="B31" s="125" t="s">
        <v>69</v>
      </c>
    </row>
    <row r="32" spans="1:33" x14ac:dyDescent="0.25">
      <c r="B32" s="98" t="s">
        <v>28</v>
      </c>
      <c r="D32" s="139">
        <v>8.1632653061224414E-2</v>
      </c>
      <c r="E32" s="139">
        <v>0.45884161850353011</v>
      </c>
      <c r="F32" s="139">
        <v>0.51185350429850129</v>
      </c>
      <c r="G32" s="139">
        <v>0.10138609244459838</v>
      </c>
      <c r="H32" s="139">
        <v>0.49807735665905517</v>
      </c>
      <c r="I32" s="139">
        <v>0.57029408675582594</v>
      </c>
      <c r="M32" s="98" t="s">
        <v>56</v>
      </c>
    </row>
    <row r="33" spans="2:25" x14ac:dyDescent="0.25">
      <c r="B33" s="98" t="s">
        <v>55</v>
      </c>
      <c r="D33" s="139">
        <v>0.5</v>
      </c>
      <c r="E33" s="139">
        <v>0.80628547564875064</v>
      </c>
      <c r="F33" s="139">
        <v>0.86084132185504025</v>
      </c>
      <c r="G33" s="139">
        <v>0.47655890496431774</v>
      </c>
      <c r="H33" s="139">
        <v>0.75160340762852162</v>
      </c>
      <c r="I33" s="139">
        <v>0.7801547400850134</v>
      </c>
      <c r="N33" s="98" t="s">
        <v>57</v>
      </c>
      <c r="O33" s="166">
        <v>11084.282018538466</v>
      </c>
      <c r="P33" s="166">
        <v>7652.245837740883</v>
      </c>
      <c r="Q33" s="166">
        <v>8275.845900432656</v>
      </c>
      <c r="R33" s="166">
        <v>7823.1880633081446</v>
      </c>
      <c r="S33" s="166">
        <v>7972.7559947097561</v>
      </c>
      <c r="U33" s="165"/>
      <c r="V33" s="165"/>
      <c r="W33" s="165"/>
      <c r="X33" s="165"/>
      <c r="Y33" s="165"/>
    </row>
    <row r="34" spans="2:25" x14ac:dyDescent="0.25">
      <c r="B34" s="125" t="s">
        <v>105</v>
      </c>
      <c r="C34" s="176">
        <v>2011</v>
      </c>
      <c r="D34" s="176">
        <v>2015</v>
      </c>
      <c r="E34" s="176">
        <v>2025</v>
      </c>
      <c r="F34" s="176">
        <v>2035</v>
      </c>
      <c r="G34" s="176"/>
    </row>
    <row r="35" spans="2:25" x14ac:dyDescent="0.25">
      <c r="B35" s="177">
        <v>-6.9000000000000006E-2</v>
      </c>
      <c r="C35" s="178">
        <v>63</v>
      </c>
      <c r="D35" s="159">
        <v>47.330301760623016</v>
      </c>
      <c r="E35" s="159">
        <v>23.154536038369717</v>
      </c>
      <c r="F35" s="159">
        <v>11.327469278850103</v>
      </c>
      <c r="G35" s="159"/>
    </row>
    <row r="38" spans="2:25" x14ac:dyDescent="0.25">
      <c r="B38" s="98" t="s">
        <v>104</v>
      </c>
      <c r="C38" s="171">
        <v>5001139046.3593998</v>
      </c>
      <c r="D38" s="171">
        <v>5103203108.5300007</v>
      </c>
      <c r="E38" s="171">
        <v>5743830544.8999996</v>
      </c>
      <c r="F38" s="171">
        <v>6294407377.0100002</v>
      </c>
      <c r="G38" s="171">
        <v>4396519737.5800009</v>
      </c>
      <c r="H38" s="171">
        <v>4402222204.5599995</v>
      </c>
      <c r="I38" s="171">
        <v>4644732652.6100006</v>
      </c>
    </row>
    <row r="40" spans="2:25" x14ac:dyDescent="0.25">
      <c r="B40" s="98" t="s">
        <v>122</v>
      </c>
      <c r="C40" s="119">
        <v>-3.6900351561673594E-2</v>
      </c>
    </row>
    <row r="42" spans="2:25" x14ac:dyDescent="0.25">
      <c r="B42" s="125" t="s">
        <v>105</v>
      </c>
      <c r="C42" s="176">
        <v>2011</v>
      </c>
      <c r="D42" s="176">
        <v>2015</v>
      </c>
      <c r="E42" s="176">
        <v>2025</v>
      </c>
      <c r="F42" s="176">
        <v>2035</v>
      </c>
    </row>
    <row r="43" spans="2:25" x14ac:dyDescent="0.25">
      <c r="B43" s="179">
        <v>-6.9000000000000006E-2</v>
      </c>
      <c r="C43" s="178">
        <v>412</v>
      </c>
      <c r="D43" s="159">
        <v>309.52514802185209</v>
      </c>
      <c r="E43" s="159">
        <v>151.42331504457655</v>
      </c>
      <c r="F43" s="159">
        <v>74.07805306168639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43"/>
  <sheetViews>
    <sheetView topLeftCell="N13" workbookViewId="0">
      <selection activeCell="R34" sqref="R34"/>
    </sheetView>
  </sheetViews>
  <sheetFormatPr defaultRowHeight="15" x14ac:dyDescent="0.25"/>
  <cols>
    <col min="2" max="2" width="27" bestFit="1" customWidth="1"/>
    <col min="3" max="3" width="14.28515625" bestFit="1" customWidth="1"/>
    <col min="4" max="4" width="15" customWidth="1"/>
    <col min="5" max="5" width="17.85546875" bestFit="1" customWidth="1"/>
    <col min="6" max="6" width="14.28515625" bestFit="1" customWidth="1"/>
    <col min="7" max="7" width="14.85546875" customWidth="1"/>
    <col min="8" max="9" width="14.28515625" bestFit="1" customWidth="1"/>
    <col min="10" max="10" width="13.140625" customWidth="1"/>
    <col min="11" max="11" width="15.28515625" bestFit="1" customWidth="1"/>
    <col min="12" max="12" width="3.85546875" customWidth="1"/>
    <col min="14" max="14" width="28.85546875" bestFit="1" customWidth="1"/>
    <col min="15" max="17" width="19.28515625" bestFit="1" customWidth="1"/>
    <col min="18" max="19" width="20.28515625" bestFit="1" customWidth="1"/>
    <col min="20" max="20" width="1.7109375" customWidth="1"/>
    <col min="21" max="21" width="16.5703125" bestFit="1" customWidth="1"/>
    <col min="22" max="22" width="18.140625" bestFit="1" customWidth="1"/>
    <col min="23" max="23" width="18.28515625" bestFit="1" customWidth="1"/>
    <col min="24" max="24" width="19" bestFit="1" customWidth="1"/>
    <col min="25" max="25" width="19.28515625" bestFit="1" customWidth="1"/>
    <col min="26" max="26" width="1.5703125" customWidth="1"/>
    <col min="27" max="29" width="19.28515625" bestFit="1" customWidth="1"/>
    <col min="30" max="31" width="20.28515625" bestFit="1" customWidth="1"/>
  </cols>
  <sheetData>
    <row r="1" spans="1:34" x14ac:dyDescent="0.25">
      <c r="A1" t="s">
        <v>61</v>
      </c>
      <c r="B1" t="s">
        <v>0</v>
      </c>
      <c r="C1" s="33">
        <f>Afghanistan!C1+Bangladesh!C1+Benin!C1+'Burkina Faso'!C1+Burundi!C1+Cambodia!C1+CAR!C1+Chad!C1+Comoros!C1+DRC!C1+DPRK!C1+Eritrea!C1+Ethiopia!C1+Guinea!C1+'Guinea-Bissau'!C1+Haiti!C1+Kenya!C1+Kyrgyzstan!C1+Madagascar!C1+Malawi!C1+Mali!C1+Mauritania!C1+Mozambique!C1+Myanmar!C1+Nepal!C1+Niger!C1+Rwanda!C1+'Sierra Leone'!C1+Somalia!C1+Tanzania!C1+Tajikistan!C1+Togo!C1+Uganda!C1+Zimbabwe!C1</f>
        <v>34</v>
      </c>
      <c r="D1" t="s">
        <v>98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4" x14ac:dyDescent="0.25">
      <c r="C2" s="40" t="s">
        <v>2</v>
      </c>
      <c r="D2" s="17"/>
      <c r="E2" s="39" t="s">
        <v>71</v>
      </c>
      <c r="F2" s="17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4" x14ac:dyDescent="0.25">
      <c r="A3" t="s">
        <v>7</v>
      </c>
      <c r="B3" t="s">
        <v>8</v>
      </c>
      <c r="C3" s="40">
        <v>2011</v>
      </c>
      <c r="D3" s="17">
        <v>2015</v>
      </c>
      <c r="E3" s="17">
        <v>2025</v>
      </c>
      <c r="F3" s="17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4" x14ac:dyDescent="0.25">
      <c r="A4" t="s">
        <v>13</v>
      </c>
      <c r="B4" t="s">
        <v>14</v>
      </c>
      <c r="C4" s="41">
        <f>Afghanistan!C4+Bangladesh!C4+Benin!C4+'Burkina Faso'!C4+Burundi!C4+Cambodia!C4+CAR!C4+Chad!C4+Comoros!C4+DRC!C4+DPRK!C4+Eritrea!C4+Ethiopia!C4+Guinea!C4+'Guinea-Bissau'!C4+Haiti!C4+Kenya!C4+Kyrgyzstan!C4+Madagascar!C4+Malawi!C4+Mali!C4+Mauritania!C4+Mozambique!C4+Myanmar!C4+Nepal!C4+Niger!C4+Rwanda!C4+'Sierra Leone'!C4+Somalia!C4+Tanzania!C4+Tajikistan!C4+Togo!C4+Uganda!C4+Zimbabwe!C4</f>
        <v>27473262</v>
      </c>
      <c r="D4" s="41">
        <f>Afghanistan!D4+Bangladesh!D4+Benin!D4+'Burkina Faso'!D4+Burundi!D4+Cambodia!D4+CAR!D4+Chad!D4+Comoros!D4+DRC!D4+DPRK!D4+Eritrea!D4+Ethiopia!D4+Guinea!D4+'Guinea-Bissau'!D4+Haiti!D4+Kenya!D4+Kyrgyzstan!D4+Madagascar!D4+Malawi!D4+Mali!D4+Mauritania!D4+Mozambique!D4+Myanmar!D4+Nepal!D4+Niger!D4+Rwanda!D4+'Sierra Leone'!D4+Somalia!D4+Tanzania!D4+Tajikistan!D4+Togo!D4+Uganda!D4+Zimbabwe!D4</f>
        <v>30704367</v>
      </c>
      <c r="E4" s="41">
        <f>Afghanistan!E4+Bangladesh!E4+Benin!E4+'Burkina Faso'!E4+Burundi!E4+Cambodia!E4+CAR!E4+Chad!E4+Comoros!E4+DRC!E4+DPRK!E4+Eritrea!E4+Ethiopia!E4+Guinea!E4+'Guinea-Bissau'!E4+Haiti!E4+Kenya!E4+Kyrgyzstan!E4+Madagascar!E4+Malawi!E4+Mali!E4+Mauritania!E4+Mozambique!E4+Myanmar!E4+Nepal!E4+Niger!E4+Rwanda!E4+'Sierra Leone'!E4+Somalia!E4+Tanzania!E4+Tajikistan!E4+Togo!E4+Uganda!E4+Zimbabwe!E4</f>
        <v>39267412</v>
      </c>
      <c r="F4" s="41">
        <f>Afghanistan!F4+Bangladesh!F4+Benin!F4+'Burkina Faso'!F4+Burundi!F4+Cambodia!F4+CAR!F4+Chad!F4+Comoros!F4+DRC!F4+DPRK!F4+Eritrea!F4+Ethiopia!F4+Guinea!F4+'Guinea-Bissau'!F4+Haiti!F4+Kenya!F4+Kyrgyzstan!F4+Madagascar!F4+Malawi!F4+Mali!F4+Mauritania!F4+Mozambique!F4+Myanmar!F4+Nepal!F4+Niger!F4+Rwanda!F4+'Sierra Leone'!F4+Somalia!F4+Tanzania!F4+Tajikistan!F4+Togo!F4+Uganda!F4+Zimbabwe!F4</f>
        <v>48497807</v>
      </c>
      <c r="G4" s="41">
        <f>Afghanistan!G4+Bangladesh!G4+Benin!G4+'Burkina Faso'!G4+Burundi!G4+Cambodia!G4+CAR!G4+Chad!G4+Comoros!G4+DRC!G4+DPRK!G4+Eritrea!G4+Ethiopia!G4+Guinea!G4+'Guinea-Bissau'!G4+Haiti!G4+Kenya!G4+Kyrgyzstan!G4+Madagascar!G4+Malawi!G4+Mali!G4+Mauritania!G4+Mozambique!G4+Myanmar!G4+Nepal!G4+Niger!G4+Rwanda!G4+'Sierra Leone'!G4+Somalia!G4+Tanzania!G4+Tajikistan!G4+Togo!G4+Uganda!G4+Zimbabwe!G4</f>
        <v>27046402</v>
      </c>
      <c r="H4" s="41">
        <f>Afghanistan!H4+Bangladesh!H4+Benin!H4+'Burkina Faso'!H4+Burundi!H4+Cambodia!H4+CAR!H4+Chad!H4+Comoros!H4+DRC!H4+DPRK!H4+Eritrea!H4+Ethiopia!H4+Guinea!H4+'Guinea-Bissau'!H4+Haiti!H4+Kenya!H4+Kyrgyzstan!H4+Madagascar!H4+Malawi!H4+Mali!H4+Mauritania!H4+Mozambique!H4+Myanmar!H4+Nepal!H4+Niger!H4+Rwanda!H4+'Sierra Leone'!H4+Somalia!H4+Tanzania!H4+Tajikistan!H4+Togo!H4+Uganda!H4+Zimbabwe!H4</f>
        <v>23576156</v>
      </c>
      <c r="I4" s="41">
        <f>Afghanistan!I4+Bangladesh!I4+Benin!I4+'Burkina Faso'!I4+Burundi!I4+Cambodia!I4+CAR!I4+Chad!I4+Comoros!I4+DRC!I4+DPRK!I4+Eritrea!I4+Ethiopia!I4+Guinea!I4+'Guinea-Bissau'!I4+Haiti!I4+Kenya!I4+Kyrgyzstan!I4+Madagascar!I4+Malawi!I4+Mali!I4+Mauritania!I4+Mozambique!I4+Myanmar!I4+Nepal!I4+Niger!I4+Rwanda!I4+'Sierra Leone'!I4+Somalia!I4+Tanzania!I4+Tajikistan!I4+Togo!I4+Uganda!I4+Zimbabwe!I4</f>
        <v>24072474</v>
      </c>
      <c r="J4" s="41">
        <f>Afghanistan!J4+Bangladesh!J4+Benin!J4+'Burkina Faso'!J4+Burundi!J4+Cambodia!J4+CAR!J4+Chad!J4+Comoros!J4+DRC!J4+DPRK!J4+Eritrea!J4+Ethiopia!J4+Guinea!J4+'Guinea-Bissau'!J4+Haiti!J4+Kenya!J4+Kyrgyzstan!J4+Madagascar!J4+Malawi!J4+Mali!J4+Mauritania!J4+Mozambique!J4+Myanmar!J4+Nepal!J4+Niger!J4+Rwanda!J4+'Sierra Leone'!J4+Somalia!J4+Tanzania!J4+Tajikistan!J4+Togo!J4+Uganda!J4+Zimbabwe!J4</f>
        <v>102375164</v>
      </c>
      <c r="K4" s="41">
        <f>Afghanistan!K4+Bangladesh!K4+Benin!K4+'Burkina Faso'!K4+Burundi!K4+Cambodia!K4+CAR!K4+Chad!K4+Comoros!K4+DRC!K4+DPRK!K4+Eritrea!K4+Ethiopia!K4+Guinea!K4+'Guinea-Bissau'!K4+Haiti!K4+Kenya!K4+Kyrgyzstan!K4+Madagascar!K4+Malawi!K4+Mali!K4+Mauritania!K4+Mozambique!K4+Myanmar!K4+Nepal!K4+Niger!K4+Rwanda!K4+'Sierra Leone'!K4+Somalia!K4+Tanzania!K4+Tajikistan!K4+Togo!K4+Uganda!K4+Zimbabwe!K4</f>
        <v>207754875</v>
      </c>
      <c r="M4" t="s">
        <v>13</v>
      </c>
    </row>
    <row r="5" spans="1:34" x14ac:dyDescent="0.25">
      <c r="B5" t="s">
        <v>15</v>
      </c>
      <c r="C5" s="42">
        <f>C38/O18/0.98</f>
        <v>4.1721052428722061</v>
      </c>
      <c r="D5" s="42">
        <f>D38/O18</f>
        <v>4.1672688664470181</v>
      </c>
      <c r="E5" s="42">
        <f t="shared" ref="E5:F5" si="0">E38/P18</f>
        <v>4.2372707152410571</v>
      </c>
      <c r="F5" s="42">
        <f t="shared" si="0"/>
        <v>4.273438661187491</v>
      </c>
      <c r="G5" s="42">
        <f>G38/AA18</f>
        <v>3.6565158504955355</v>
      </c>
      <c r="H5" s="42">
        <f>H38/AB18</f>
        <v>2.5339272939079325</v>
      </c>
      <c r="I5" s="43">
        <f>I38/AC18</f>
        <v>2.2347144862229453</v>
      </c>
      <c r="J5" s="41"/>
      <c r="K5" s="41"/>
      <c r="N5" t="s">
        <v>16</v>
      </c>
      <c r="O5" s="34">
        <f>Afghanistan!O5+Bangladesh!O5+Benin!O5+'Burkina Faso'!O5+Burundi!O5+Cambodia!O5+CAR!O5+Chad!O5+Comoros!O5+DRC!O5+DPRK!O5+Eritrea!O5+Ethiopia!O5+Guinea!O5+'Guinea-Bissau'!O5+Haiti!O5+Kenya!O5+Kyrgyzstan!O5+Madagascar!O5+Malawi!O5+Mali!O5+Mauritania!O5+Mozambique!O5+Myanmar!O5+Nepal!O5+Niger!O5+Rwanda!O5+'Sierra Leone'!O5+Somalia!O5+Tanzania!O5+Tajikistan!O5+Togo!O5+Uganda!O5+Zimbabwe!O5</f>
        <v>106419259.71522194</v>
      </c>
      <c r="P5" s="34">
        <f>Afghanistan!P5+Bangladesh!P5+Benin!P5+'Burkina Faso'!P5+Burundi!P5+Cambodia!P5+CAR!P5+Chad!P5+Comoros!P5+DRC!P5+DPRK!P5+Eritrea!P5+Ethiopia!P5+Guinea!P5+'Guinea-Bissau'!P5+Haiti!P5+Kenya!P5+Kyrgyzstan!P5+Madagascar!P5+Malawi!P5+Mali!P5+Mauritania!P5+Mozambique!P5+Myanmar!P5+Nepal!P5+Niger!P5+Rwanda!P5+'Sierra Leone'!P5+Somalia!P5+Tanzania!P5+Tajikistan!P5+Togo!P5+Uganda!P5+Zimbabwe!P5</f>
        <v>387090928.37048358</v>
      </c>
      <c r="Q5" s="34">
        <f>Afghanistan!Q5+Bangladesh!Q5+Benin!Q5+'Burkina Faso'!Q5+Burundi!Q5+Cambodia!Q5+CAR!Q5+Chad!Q5+Comoros!Q5+DRC!Q5+DPRK!Q5+Eritrea!Q5+Ethiopia!Q5+Guinea!Q5+'Guinea-Bissau'!Q5+Haiti!Q5+Kenya!Q5+Kyrgyzstan!Q5+Madagascar!Q5+Malawi!Q5+Mali!Q5+Mauritania!Q5+Mozambique!Q5+Myanmar!Q5+Nepal!Q5+Niger!Q5+Rwanda!Q5+'Sierra Leone'!Q5+Somalia!Q5+Tanzania!Q5+Tajikistan!Q5+Togo!Q5+Uganda!Q5+Zimbabwe!Q5</f>
        <v>657584829.3790859</v>
      </c>
      <c r="R5" s="34">
        <f>Afghanistan!R5+Bangladesh!R5+Benin!R5+'Burkina Faso'!R5+Burundi!R5+Cambodia!R5+CAR!R5+Chad!R5+Comoros!R5+DRC!R5+DPRK!R5+Eritrea!R5+Ethiopia!R5+Guinea!R5+'Guinea-Bissau'!R5+Haiti!R5+Kenya!R5+Kyrgyzstan!R5+Madagascar!R5+Malawi!R5+Mali!R5+Mauritania!R5+Mozambique!R5+Myanmar!R5+Nepal!R5+Niger!R5+Rwanda!R5+'Sierra Leone'!R5+Somalia!R5+Tanzania!R5+Tajikistan!R5+Togo!R5+Uganda!R5+Zimbabwe!R5</f>
        <v>2482352499.485393</v>
      </c>
      <c r="S5" s="34">
        <f>Afghanistan!S5+Bangladesh!S5+Benin!S5+'Burkina Faso'!S5+Burundi!S5+Cambodia!S5+CAR!S5+Chad!S5+Comoros!S5+DRC!S5+DPRK!S5+Eritrea!S5+Ethiopia!S5+Guinea!S5+'Guinea-Bissau'!S5+Haiti!S5+Kenya!S5+Kyrgyzstan!S5+Madagascar!S5+Malawi!S5+Mali!S5+Mauritania!S5+Mozambique!S5+Myanmar!S5+Nepal!S5+Niger!S5+Rwanda!S5+'Sierra Leone'!S5+Somalia!S5+Tanzania!S5+Tajikistan!S5+Togo!S5+Uganda!S5+Zimbabwe!S5</f>
        <v>5435483277.7622948</v>
      </c>
      <c r="T5" s="34">
        <f>Afghanistan!T5+Bangladesh!T5+Benin!T5+'Burkina Faso'!T5+Burundi!T5+Cambodia!T5+CAR!T5+Chad!T5+Comoros!T5+DRC!T5+DPRK!T5+Eritrea!T5+Ethiopia!T5+Guinea!T5+'Guinea-Bissau'!T5+Haiti!T5+Kenya!T5+Kyrgyzstan!T5+Madagascar!T5+Malawi!T5+Mali!T5+Mauritania!T5+Mozambique!T5+Myanmar!T5+Nepal!T5+Niger!T5+Rwanda!T5+'Sierra Leone'!T5+Somalia!T5+Tanzania!T5+Tajikistan!T5+Togo!T5+Uganda!T5+Zimbabwe!T5</f>
        <v>0</v>
      </c>
      <c r="U5" s="34">
        <f>Afghanistan!U5+Bangladesh!U5+Benin!U5+'Burkina Faso'!U5+Burundi!U5+Cambodia!U5+CAR!U5+Chad!U5+Comoros!U5+DRC!U5+DPRK!U5+Eritrea!U5+Ethiopia!U5+Guinea!U5+'Guinea-Bissau'!U5+Haiti!U5+Kenya!U5+Kyrgyzstan!U5+Madagascar!U5+Malawi!U5+Mali!U5+Mauritania!U5+Mozambique!U5+Myanmar!U5+Nepal!U5+Niger!U5+Rwanda!U5+'Sierra Leone'!U5+Somalia!U5+Tanzania!U5+Tajikistan!U5+Togo!U5+Uganda!U5+Zimbabwe!U5</f>
        <v>350064169.65553629</v>
      </c>
      <c r="V5" s="34">
        <f>Afghanistan!V5+Bangladesh!V5+Benin!V5+'Burkina Faso'!V5+Burundi!V5+Cambodia!V5+CAR!V5+Chad!V5+Comoros!V5+DRC!V5+DPRK!V5+Eritrea!V5+Ethiopia!V5+Guinea!V5+'Guinea-Bissau'!V5+Haiti!V5+Kenya!V5+Kyrgyzstan!V5+Madagascar!V5+Malawi!V5+Mali!V5+Mauritania!V5+Mozambique!V5+Myanmar!V5+Nepal!V5+Niger!V5+Rwanda!V5+'Sierra Leone'!V5+Somalia!V5+Tanzania!V5+Tajikistan!V5+Togo!V5+Uganda!V5+Zimbabwe!V5</f>
        <v>523430651.4624579</v>
      </c>
      <c r="W5" s="34">
        <f>Afghanistan!W5+Bangladesh!W5+Benin!W5+'Burkina Faso'!W5+Burundi!W5+Cambodia!W5+CAR!W5+Chad!W5+Comoros!W5+DRC!W5+DPRK!W5+Eritrea!W5+Ethiopia!W5+Guinea!W5+'Guinea-Bissau'!W5+Haiti!W5+Kenya!W5+Kyrgyzstan!W5+Madagascar!W5+Malawi!W5+Mali!W5+Mauritania!W5+Mozambique!W5+Myanmar!W5+Nepal!W5+Niger!W5+Rwanda!W5+'Sierra Leone'!W5+Somalia!W5+Tanzania!W5+Tajikistan!W5+Togo!W5+Uganda!W5+Zimbabwe!W5</f>
        <v>775244675.42358387</v>
      </c>
      <c r="X5" s="34">
        <f>Afghanistan!X5+Bangladesh!X5+Benin!X5+'Burkina Faso'!X5+Burundi!X5+Cambodia!X5+CAR!X5+Chad!X5+Comoros!X5+DRC!X5+DPRK!X5+Eritrea!X5+Ethiopia!X5+Guinea!X5+'Guinea-Bissau'!X5+Haiti!X5+Kenya!X5+Kyrgyzstan!X5+Madagascar!X5+Malawi!X5+Mali!X5+Mauritania!X5+Mozambique!X5+Myanmar!X5+Nepal!X5+Niger!X5+Rwanda!X5+'Sierra Leone'!X5+Somalia!X5+Tanzania!X5+Tajikistan!X5+Togo!X5+Uganda!X5+Zimbabwe!X5</f>
        <v>4403312729.425684</v>
      </c>
      <c r="Y5" s="34">
        <f>Afghanistan!Y5+Bangladesh!Y5+Benin!Y5+'Burkina Faso'!Y5+Burundi!Y5+Cambodia!Y5+CAR!Y5+Chad!Y5+Comoros!Y5+DRC!Y5+DPRK!Y5+Eritrea!Y5+Ethiopia!Y5+Guinea!Y5+'Guinea-Bissau'!Y5+Haiti!Y5+Kenya!Y5+Kyrgyzstan!Y5+Madagascar!Y5+Malawi!Y5+Mali!Y5+Mauritania!Y5+Mozambique!Y5+Myanmar!Y5+Nepal!Y5+Niger!Y5+Rwanda!Y5+'Sierra Leone'!Y5+Somalia!Y5+Tanzania!Y5+Tajikistan!Y5+Togo!Y5+Uganda!Y5+Zimbabwe!Y5</f>
        <v>6508655954.522913</v>
      </c>
      <c r="Z5" s="34">
        <f>Afghanistan!Z5+Bangladesh!Z5+Benin!Z5+'Burkina Faso'!Z5+Burundi!Z5+Cambodia!Z5+CAR!Z5+Chad!Z5+Comoros!Z5+DRC!Z5+DPRK!Z5+Eritrea!Z5+Ethiopia!Z5+Guinea!Z5+'Guinea-Bissau'!Z5+Haiti!Z5+Kenya!Z5+Kyrgyzstan!Z5+Madagascar!Z5+Malawi!Z5+Mali!Z5+Mauritania!Z5+Mozambique!Z5+Myanmar!Z5+Nepal!Z5+Niger!Z5+Rwanda!Z5+'Sierra Leone'!Z5+Somalia!Z5+Tanzania!Z5+Tajikistan!Z5+Togo!Z5+Uganda!Z5+Zimbabwe!Z5</f>
        <v>0</v>
      </c>
      <c r="AA5" s="34">
        <f>Afghanistan!AA5+Bangladesh!AA5+Benin!AA5+'Burkina Faso'!AA5+Burundi!AA5+Cambodia!AA5+CAR!AA5+Chad!AA5+Comoros!AA5+DRC!AA5+DPRK!AA5+Eritrea!AA5+Ethiopia!AA5+Guinea!AA5+'Guinea-Bissau'!AA5+Haiti!AA5+Kenya!AA5+Kyrgyzstan!AA5+Madagascar!AA5+Malawi!AA5+Mali!AA5+Mauritania!AA5+Mozambique!AA5+Myanmar!AA5+Nepal!AA5+Niger!AA5+Rwanda!AA5+'Sierra Leone'!AA5+Somalia!AA5+Tanzania!AA5+Tajikistan!AA5+Togo!AA5+Uganda!AA5+Zimbabwe!AA5</f>
        <v>456483429.3707583</v>
      </c>
      <c r="AB5" s="34">
        <f>Afghanistan!AB5+Bangladesh!AB5+Benin!AB5+'Burkina Faso'!AB5+Burundi!AB5+Cambodia!AB5+CAR!AB5+Chad!AB5+Comoros!AB5+DRC!AB5+DPRK!AB5+Eritrea!AB5+Ethiopia!AB5+Guinea!AB5+'Guinea-Bissau'!AB5+Haiti!AB5+Kenya!AB5+Kyrgyzstan!AB5+Madagascar!AB5+Malawi!AB5+Mali!AB5+Mauritania!AB5+Mozambique!AB5+Myanmar!AB5+Nepal!AB5+Niger!AB5+Rwanda!AB5+'Sierra Leone'!AB5+Somalia!AB5+Tanzania!AB5+Tajikistan!AB5+Togo!AB5+Uganda!AB5+Zimbabwe!AB5</f>
        <v>910521579.83294165</v>
      </c>
      <c r="AC5" s="34">
        <f>Afghanistan!AC5+Bangladesh!AC5+Benin!AC5+'Burkina Faso'!AC5+Burundi!AC5+Cambodia!AC5+CAR!AC5+Chad!AC5+Comoros!AC5+DRC!AC5+DPRK!AC5+Eritrea!AC5+Ethiopia!AC5+Guinea!AC5+'Guinea-Bissau'!AC5+Haiti!AC5+Kenya!AC5+Kyrgyzstan!AC5+Madagascar!AC5+Malawi!AC5+Mali!AC5+Mauritania!AC5+Mozambique!AC5+Myanmar!AC5+Nepal!AC5+Niger!AC5+Rwanda!AC5+'Sierra Leone'!AC5+Somalia!AC5+Tanzania!AC5+Tajikistan!AC5+Togo!AC5+Uganda!AC5+Zimbabwe!AC5</f>
        <v>1432829504.8026695</v>
      </c>
      <c r="AD5" s="34">
        <f>Afghanistan!AD5+Bangladesh!AD5+Benin!AD5+'Burkina Faso'!AD5+Burundi!AD5+Cambodia!AD5+CAR!AD5+Chad!AD5+Comoros!AD5+DRC!AD5+DPRK!AD5+Eritrea!AD5+Ethiopia!AD5+Guinea!AD5+'Guinea-Bissau'!AD5+Haiti!AD5+Kenya!AD5+Kyrgyzstan!AD5+Madagascar!AD5+Malawi!AD5+Mali!AD5+Mauritania!AD5+Mozambique!AD5+Myanmar!AD5+Nepal!AD5+Niger!AD5+Rwanda!AD5+'Sierra Leone'!AD5+Somalia!AD5+Tanzania!AD5+Tajikistan!AD5+Togo!AD5+Uganda!AD5+Zimbabwe!AD5</f>
        <v>6885665228.9110756</v>
      </c>
      <c r="AE5" s="34">
        <f>Afghanistan!AE5+Bangladesh!AE5+Benin!AE5+'Burkina Faso'!AE5+Burundi!AE5+Cambodia!AE5+CAR!AE5+Chad!AE5+Comoros!AE5+DRC!AE5+DPRK!AE5+Eritrea!AE5+Ethiopia!AE5+Guinea!AE5+'Guinea-Bissau'!AE5+Haiti!AE5+Kenya!AE5+Kyrgyzstan!AE5+Madagascar!AE5+Malawi!AE5+Mali!AE5+Mauritania!AE5+Mozambique!AE5+Myanmar!AE5+Nepal!AE5+Niger!AE5+Rwanda!AE5+'Sierra Leone'!AE5+Somalia!AE5+Tanzania!AE5+Tajikistan!AE5+Togo!AE5+Uganda!AE5+Zimbabwe!AE5</f>
        <v>11944139232.285206</v>
      </c>
    </row>
    <row r="6" spans="1:34" x14ac:dyDescent="0.25">
      <c r="B6" t="s">
        <v>17</v>
      </c>
      <c r="C6" s="41">
        <f>Afghanistan!C6+Bangladesh!C6+Benin!C6+'Burkina Faso'!C6+Burundi!C6+Cambodia!C6+CAR!C6+Chad!C6+Comoros!C6+DRC!C6+DPRK!C6+Eritrea!C6+Ethiopia!C6+Guinea!C6+'Guinea-Bissau'!C6+Haiti!C6+Kenya!C6+Kyrgyzstan!C6+Madagascar!C6+Malawi!C6+Mali!C6+Mauritania!C6+Mozambique!C6+Myanmar!C6+Nepal!C6+Niger!C6+Rwanda!C6+'Sierra Leone'!C6+Somalia!C6+Tanzania!C6+Tajikistan!C6+Togo!C6+Uganda!C6+Zimbabwe!C6</f>
        <v>113120</v>
      </c>
      <c r="D6" s="41">
        <f>Afghanistan!D6+Bangladesh!D6+Benin!D6+'Burkina Faso'!D6+Burundi!D6+Cambodia!D6+CAR!D6+Chad!D6+Comoros!D6+DRC!D6+DPRK!D6+Eritrea!D6+Ethiopia!D6+Guinea!D6+'Guinea-Bissau'!D6+Haiti!D6+Kenya!D6+Kyrgyzstan!D6+Madagascar!D6+Malawi!D6+Mali!D6+Mauritania!D6+Mozambique!D6+Myanmar!D6+Nepal!D6+Niger!D6+Rwanda!D6+'Sierra Leone'!D6+Somalia!D6+Tanzania!D6+Tajikistan!D6+Togo!D6+Uganda!D6+Zimbabwe!D6</f>
        <v>127413</v>
      </c>
      <c r="E6" s="41">
        <f>Afghanistan!E6+Bangladesh!E6+Benin!E6+'Burkina Faso'!E6+Burundi!E6+Cambodia!E6+CAR!E6+Chad!E6+Comoros!E6+DRC!E6+DPRK!E6+Eritrea!E6+Ethiopia!E6+Guinea!E6+'Guinea-Bissau'!E6+Haiti!E6+Kenya!E6+Kyrgyzstan!E6+Madagascar!E6+Malawi!E6+Mali!E6+Mauritania!E6+Mozambique!E6+Myanmar!E6+Nepal!E6+Niger!E6+Rwanda!E6+'Sierra Leone'!E6+Somalia!E6+Tanzania!E6+Tajikistan!E6+Togo!E6+Uganda!E6+Zimbabwe!E6</f>
        <v>166890</v>
      </c>
      <c r="F6" s="41">
        <f>Afghanistan!F6+Bangladesh!F6+Benin!F6+'Burkina Faso'!F6+Burundi!F6+Cambodia!F6+CAR!F6+Chad!F6+Comoros!F6+DRC!F6+DPRK!F6+Eritrea!F6+Ethiopia!F6+Guinea!F6+'Guinea-Bissau'!F6+Haiti!F6+Kenya!F6+Kyrgyzstan!F6+Madagascar!F6+Malawi!F6+Mali!F6+Mauritania!F6+Mozambique!F6+Myanmar!F6+Nepal!F6+Niger!F6+Rwanda!F6+'Sierra Leone'!F6+Somalia!F6+Tanzania!F6+Tajikistan!F6+Togo!F6+Uganda!F6+Zimbabwe!F6</f>
        <v>211380</v>
      </c>
      <c r="G6" s="41">
        <f>Afghanistan!G6+Bangladesh!G6+Benin!G6+'Burkina Faso'!G6+Burundi!G6+Cambodia!G6+CAR!G6+Chad!G6+Comoros!G6+DRC!G6+DPRK!G6+Eritrea!G6+Ethiopia!G6+Guinea!G6+'Guinea-Bissau'!G6+Haiti!G6+Kenya!G6+Kyrgyzstan!G6+Madagascar!G6+Malawi!G6+Mali!G6+Mauritania!G6+Mozambique!G6+Myanmar!G6+Nepal!G6+Niger!G6+Rwanda!G6+'Sierra Leone'!G6+Somalia!G6+Tanzania!G6+Tajikistan!G6+Togo!G6+Uganda!G6+Zimbabwe!G6</f>
        <v>96454</v>
      </c>
      <c r="H6" s="41">
        <f>Afghanistan!H6+Bangladesh!H6+Benin!H6+'Burkina Faso'!H6+Burundi!H6+Cambodia!H6+CAR!H6+Chad!H6+Comoros!H6+DRC!H6+DPRK!H6+Eritrea!H6+Ethiopia!H6+Guinea!H6+'Guinea-Bissau'!H6+Haiti!H6+Kenya!H6+Kyrgyzstan!H6+Madagascar!H6+Malawi!H6+Mali!H6+Mauritania!H6+Mozambique!H6+Myanmar!H6+Nepal!H6+Niger!H6+Rwanda!H6+'Sierra Leone'!H6+Somalia!H6+Tanzania!H6+Tajikistan!H6+Togo!H6+Uganda!H6+Zimbabwe!H6</f>
        <v>47907</v>
      </c>
      <c r="I6" s="41">
        <f>Afghanistan!I6+Bangladesh!I6+Benin!I6+'Burkina Faso'!I6+Burundi!I6+Cambodia!I6+CAR!I6+Chad!I6+Comoros!I6+DRC!I6+DPRK!I6+Eritrea!I6+Ethiopia!I6+Guinea!I6+'Guinea-Bissau'!I6+Haiti!I6+Kenya!I6+Kyrgyzstan!I6+Madagascar!I6+Malawi!I6+Mali!I6+Mauritania!I6+Mozambique!I6+Myanmar!I6+Nepal!I6+Niger!I6+Rwanda!I6+'Sierra Leone'!I6+Somalia!I6+Tanzania!I6+Tajikistan!I6+Togo!I6+Uganda!I6+Zimbabwe!I6</f>
        <v>40806</v>
      </c>
      <c r="J6" s="41">
        <f>Afghanistan!J6+Bangladesh!J6+Benin!J6+'Burkina Faso'!J6+Burundi!J6+Cambodia!J6+CAR!J6+Chad!J6+Comoros!J6+DRC!J6+DPRK!J6+Eritrea!J6+Ethiopia!J6+Guinea!J6+'Guinea-Bissau'!J6+Haiti!J6+Kenya!J6+Kyrgyzstan!J6+Madagascar!J6+Malawi!J6+Mali!J6+Mauritania!J6+Mozambique!J6+Myanmar!J6+Nepal!J6+Niger!J6+Rwanda!J6+'Sierra Leone'!J6+Somalia!J6+Tanzania!J6+Tajikistan!J6+Togo!J6+Uganda!J6+Zimbabwe!J6</f>
        <v>828845</v>
      </c>
      <c r="K6" s="41">
        <f>Afghanistan!K6+Bangladesh!K6+Benin!K6+'Burkina Faso'!K6+Burundi!K6+Cambodia!K6+CAR!K6+Chad!K6+Comoros!K6+DRC!K6+DPRK!K6+Eritrea!K6+Ethiopia!K6+Guinea!K6+'Guinea-Bissau'!K6+Haiti!K6+Kenya!K6+Kyrgyzstan!K6+Madagascar!K6+Malawi!K6+Mali!K6+Mauritania!K6+Mozambique!K6+Myanmar!K6+Nepal!K6+Niger!K6+Rwanda!K6+'Sierra Leone'!K6+Somalia!K6+Tanzania!K6+Tajikistan!K6+Togo!K6+Uganda!K6+Zimbabwe!K6</f>
        <v>1487808</v>
      </c>
      <c r="N6" t="s">
        <v>18</v>
      </c>
      <c r="O6" s="34">
        <f>Afghanistan!O6+Bangladesh!O6+Benin!O6+'Burkina Faso'!O6+Burundi!O6+Cambodia!O6+CAR!O6+Chad!O6+Comoros!O6+DRC!O6+DPRK!O6+Eritrea!O6+Ethiopia!O6+Guinea!O6+'Guinea-Bissau'!O6+Haiti!O6+Kenya!O6+Kyrgyzstan!O6+Madagascar!O6+Malawi!O6+Mali!O6+Mauritania!O6+Mozambique!O6+Myanmar!O6+Nepal!O6+Niger!O6+Rwanda!O6+'Sierra Leone'!O6+Somalia!O6+Tanzania!O6+Tajikistan!O6+Togo!O6+Uganda!O6+Zimbabwe!O6</f>
        <v>173844530.98413578</v>
      </c>
      <c r="P6" s="34">
        <f>Afghanistan!P6+Bangladesh!P6+Benin!P6+'Burkina Faso'!P6+Burundi!P6+Cambodia!P6+CAR!P6+Chad!P6+Comoros!P6+DRC!P6+DPRK!P6+Eritrea!P6+Ethiopia!P6+Guinea!P6+'Guinea-Bissau'!P6+Haiti!P6+Kenya!P6+Kyrgyzstan!P6+Madagascar!P6+Malawi!P6+Mali!P6+Mauritania!P6+Mozambique!P6+Myanmar!P6+Nepal!P6+Niger!P6+Rwanda!P6+'Sierra Leone'!P6+Somalia!P6+Tanzania!P6+Tajikistan!P6+Togo!P6+Uganda!P6+Zimbabwe!P6</f>
        <v>753987447.59725118</v>
      </c>
      <c r="Q6" s="34">
        <f>Afghanistan!Q6+Bangladesh!Q6+Benin!Q6+'Burkina Faso'!Q6+Burundi!Q6+Cambodia!Q6+CAR!Q6+Chad!Q6+Comoros!Q6+DRC!Q6+DPRK!Q6+Eritrea!Q6+Ethiopia!Q6+Guinea!Q6+'Guinea-Bissau'!Q6+Haiti!Q6+Kenya!Q6+Kyrgyzstan!Q6+Madagascar!Q6+Malawi!Q6+Mali!Q6+Mauritania!Q6+Mozambique!Q6+Myanmar!Q6+Nepal!Q6+Niger!Q6+Rwanda!Q6+'Sierra Leone'!Q6+Somalia!Q6+Tanzania!Q6+Tajikistan!Q6+Togo!Q6+Uganda!Q6+Zimbabwe!Q6</f>
        <v>1306512819.1572301</v>
      </c>
      <c r="R6" s="34">
        <f>Afghanistan!R6+Bangladesh!R6+Benin!R6+'Burkina Faso'!R6+Burundi!R6+Cambodia!R6+CAR!R6+Chad!R6+Comoros!R6+DRC!R6+DPRK!R6+Eritrea!R6+Ethiopia!R6+Guinea!R6+'Guinea-Bissau'!R6+Haiti!R6+Kenya!R6+Kyrgyzstan!R6+Madagascar!R6+Malawi!R6+Mali!R6+Mauritania!R6+Mozambique!R6+Myanmar!R6+Nepal!R6+Niger!R6+Rwanda!R6+'Sierra Leone'!R6+Somalia!R6+Tanzania!R6+Tajikistan!R6+Togo!R6+Uganda!R6+Zimbabwe!R6</f>
        <v>4796312051.8546991</v>
      </c>
      <c r="S6" s="34">
        <f>Afghanistan!S6+Bangladesh!S6+Benin!S6+'Burkina Faso'!S6+Burundi!S6+Cambodia!S6+CAR!S6+Chad!S6+Comoros!S6+DRC!S6+DPRK!S6+Eritrea!S6+Ethiopia!S6+Guinea!S6+'Guinea-Bissau'!S6+Haiti!S6+Kenya!S6+Kyrgyzstan!S6+Madagascar!S6+Malawi!S6+Mali!S6+Mauritania!S6+Mozambique!S6+Myanmar!S6+Nepal!S6+Niger!S6+Rwanda!S6+'Sierra Leone'!S6+Somalia!S6+Tanzania!S6+Tajikistan!S6+Togo!S6+Uganda!S6+Zimbabwe!S6</f>
        <v>10557511753.181522</v>
      </c>
      <c r="T6" s="34">
        <f>Afghanistan!T6+Bangladesh!T6+Benin!T6+'Burkina Faso'!T6+Burundi!T6+Cambodia!T6+CAR!T6+Chad!T6+Comoros!T6+DRC!T6+DPRK!T6+Eritrea!T6+Ethiopia!T6+Guinea!T6+'Guinea-Bissau'!T6+Haiti!T6+Kenya!T6+Kyrgyzstan!T6+Madagascar!T6+Malawi!T6+Mali!T6+Mauritania!T6+Mozambique!T6+Myanmar!T6+Nepal!T6+Niger!T6+Rwanda!T6+'Sierra Leone'!T6+Somalia!T6+Tanzania!T6+Tajikistan!T6+Togo!T6+Uganda!T6+Zimbabwe!T6</f>
        <v>0</v>
      </c>
      <c r="U6" s="34">
        <f>Afghanistan!U6+Bangladesh!U6+Benin!U6+'Burkina Faso'!U6+Burundi!U6+Cambodia!U6+CAR!U6+Chad!U6+Comoros!U6+DRC!U6+DPRK!U6+Eritrea!U6+Ethiopia!U6+Guinea!U6+'Guinea-Bissau'!U6+Haiti!U6+Kenya!U6+Kyrgyzstan!U6+Madagascar!U6+Malawi!U6+Mali!U6+Mauritania!U6+Mozambique!U6+Myanmar!U6+Nepal!U6+Niger!U6+Rwanda!U6+'Sierra Leone'!U6+Somalia!U6+Tanzania!U6+Tajikistan!U6+Togo!U6+Uganda!U6+Zimbabwe!U6</f>
        <v>355767261.81512928</v>
      </c>
      <c r="V6" s="34">
        <f>Afghanistan!V6+Bangladesh!V6+Benin!V6+'Burkina Faso'!V6+Burundi!V6+Cambodia!V6+CAR!V6+Chad!V6+Comoros!V6+DRC!V6+DPRK!V6+Eritrea!V6+Ethiopia!V6+Guinea!V6+'Guinea-Bissau'!V6+Haiti!V6+Kenya!V6+Kyrgyzstan!V6+Madagascar!V6+Malawi!V6+Mali!V6+Mauritania!V6+Mozambique!V6+Myanmar!V6+Nepal!V6+Niger!V6+Rwanda!V6+'Sierra Leone'!V6+Somalia!V6+Tanzania!V6+Tajikistan!V6+Togo!V6+Uganda!V6+Zimbabwe!V6</f>
        <v>555090098.89867759</v>
      </c>
      <c r="W6" s="34">
        <f>Afghanistan!W6+Bangladesh!W6+Benin!W6+'Burkina Faso'!W6+Burundi!W6+Cambodia!W6+CAR!W6+Chad!W6+Comoros!W6+DRC!W6+DPRK!W6+Eritrea!W6+Ethiopia!W6+Guinea!W6+'Guinea-Bissau'!W6+Haiti!W6+Kenya!W6+Kyrgyzstan!W6+Madagascar!W6+Malawi!W6+Mali!W6+Mauritania!W6+Mozambique!W6+Myanmar!W6+Nepal!W6+Niger!W6+Rwanda!W6+'Sierra Leone'!W6+Somalia!W6+Tanzania!W6+Tajikistan!W6+Togo!W6+Uganda!W6+Zimbabwe!W6</f>
        <v>846329555.81862009</v>
      </c>
      <c r="X6" s="34">
        <f>Afghanistan!X6+Bangladesh!X6+Benin!X6+'Burkina Faso'!X6+Burundi!X6+Cambodia!X6+CAR!X6+Chad!X6+Comoros!X6+DRC!X6+DPRK!X6+Eritrea!X6+Ethiopia!X6+Guinea!X6+'Guinea-Bissau'!X6+Haiti!X6+Kenya!X6+Kyrgyzstan!X6+Madagascar!X6+Malawi!X6+Mali!X6+Mauritania!X6+Mozambique!X6+Myanmar!X6+Nepal!X6+Niger!X6+Rwanda!X6+'Sierra Leone'!X6+Somalia!X6+Tanzania!X6+Tajikistan!X6+Togo!X6+Uganda!X6+Zimbabwe!X6</f>
        <v>4588161492.0966778</v>
      </c>
      <c r="Y6" s="34">
        <f>Afghanistan!Y6+Bangladesh!Y6+Benin!Y6+'Burkina Faso'!Y6+Burundi!Y6+Cambodia!Y6+CAR!Y6+Chad!Y6+Comoros!Y6+DRC!Y6+DPRK!Y6+Eritrea!Y6+Ethiopia!Y6+Guinea!Y6+'Guinea-Bissau'!Y6+Haiti!Y6+Kenya!Y6+Kyrgyzstan!Y6+Madagascar!Y6+Malawi!Y6+Mali!Y6+Mauritania!Y6+Mozambique!Y6+Myanmar!Y6+Nepal!Y6+Niger!Y6+Rwanda!Y6+'Sierra Leone'!Y6+Somalia!Y6+Tanzania!Y6+Tajikistan!Y6+Togo!Y6+Uganda!Y6+Zimbabwe!Y6</f>
        <v>7000114690.9569864</v>
      </c>
      <c r="Z6" s="34">
        <f>Afghanistan!Z6+Bangladesh!Z6+Benin!Z6+'Burkina Faso'!Z6+Burundi!Z6+Cambodia!Z6+CAR!Z6+Chad!Z6+Comoros!Z6+DRC!Z6+DPRK!Z6+Eritrea!Z6+Ethiopia!Z6+Guinea!Z6+'Guinea-Bissau'!Z6+Haiti!Z6+Kenya!Z6+Kyrgyzstan!Z6+Madagascar!Z6+Malawi!Z6+Mali!Z6+Mauritania!Z6+Mozambique!Z6+Myanmar!Z6+Nepal!Z6+Niger!Z6+Rwanda!Z6+'Sierra Leone'!Z6+Somalia!Z6+Tanzania!Z6+Tajikistan!Z6+Togo!Z6+Uganda!Z6+Zimbabwe!Z6</f>
        <v>0</v>
      </c>
      <c r="AA6" s="34">
        <f>Afghanistan!AA6+Bangladesh!AA6+Benin!AA6+'Burkina Faso'!AA6+Burundi!AA6+Cambodia!AA6+CAR!AA6+Chad!AA6+Comoros!AA6+DRC!AA6+DPRK!AA6+Eritrea!AA6+Ethiopia!AA6+Guinea!AA6+'Guinea-Bissau'!AA6+Haiti!AA6+Kenya!AA6+Kyrgyzstan!AA6+Madagascar!AA6+Malawi!AA6+Mali!AA6+Mauritania!AA6+Mozambique!AA6+Myanmar!AA6+Nepal!AA6+Niger!AA6+Rwanda!AA6+'Sierra Leone'!AA6+Somalia!AA6+Tanzania!AA6+Tajikistan!AA6+Togo!AA6+Uganda!AA6+Zimbabwe!AA6</f>
        <v>529611792.79926509</v>
      </c>
      <c r="AB6" s="34">
        <f>Afghanistan!AB6+Bangladesh!AB6+Benin!AB6+'Burkina Faso'!AB6+Burundi!AB6+Cambodia!AB6+CAR!AB6+Chad!AB6+Comoros!AB6+DRC!AB6+DPRK!AB6+Eritrea!AB6+Ethiopia!AB6+Guinea!AB6+'Guinea-Bissau'!AB6+Haiti!AB6+Kenya!AB6+Kyrgyzstan!AB6+Madagascar!AB6+Malawi!AB6+Mali!AB6+Mauritania!AB6+Mozambique!AB6+Myanmar!AB6+Nepal!AB6+Niger!AB6+Rwanda!AB6+'Sierra Leone'!AB6+Somalia!AB6+Tanzania!AB6+Tajikistan!AB6+Togo!AB6+Uganda!AB6+Zimbabwe!AB6</f>
        <v>1309077546.4959285</v>
      </c>
      <c r="AC6" s="34">
        <f>Afghanistan!AC6+Bangladesh!AC6+Benin!AC6+'Burkina Faso'!AC6+Burundi!AC6+Cambodia!AC6+CAR!AC6+Chad!AC6+Comoros!AC6+DRC!AC6+DPRK!AC6+Eritrea!AC6+Ethiopia!AC6+Guinea!AC6+'Guinea-Bissau'!AC6+Haiti!AC6+Kenya!AC6+Kyrgyzstan!AC6+Madagascar!AC6+Malawi!AC6+Mali!AC6+Mauritania!AC6+Mozambique!AC6+Myanmar!AC6+Nepal!AC6+Niger!AC6+Rwanda!AC6+'Sierra Leone'!AC6+Somalia!AC6+Tanzania!AC6+Tajikistan!AC6+Togo!AC6+Uganda!AC6+Zimbabwe!AC6</f>
        <v>2152842374.9758506</v>
      </c>
      <c r="AD6" s="34">
        <f>Afghanistan!AD6+Bangladesh!AD6+Benin!AD6+'Burkina Faso'!AD6+Burundi!AD6+Cambodia!AD6+CAR!AD6+Chad!AD6+Comoros!AD6+DRC!AD6+DPRK!AD6+Eritrea!AD6+Ethiopia!AD6+Guinea!AD6+'Guinea-Bissau'!AD6+Haiti!AD6+Kenya!AD6+Kyrgyzstan!AD6+Madagascar!AD6+Malawi!AD6+Mali!AD6+Mauritania!AD6+Mozambique!AD6+Myanmar!AD6+Nepal!AD6+Niger!AD6+Rwanda!AD6+'Sierra Leone'!AD6+Somalia!AD6+Tanzania!AD6+Tajikistan!AD6+Togo!AD6+Uganda!AD6+Zimbabwe!AD6</f>
        <v>9384473543.951376</v>
      </c>
      <c r="AE6" s="34">
        <f>Afghanistan!AE6+Bangladesh!AE6+Benin!AE6+'Burkina Faso'!AE6+Burundi!AE6+Cambodia!AE6+CAR!AE6+Chad!AE6+Comoros!AE6+DRC!AE6+DPRK!AE6+Eritrea!AE6+Ethiopia!AE6+Guinea!AE6+'Guinea-Bissau'!AE6+Haiti!AE6+Kenya!AE6+Kyrgyzstan!AE6+Madagascar!AE6+Malawi!AE6+Mali!AE6+Mauritania!AE6+Mozambique!AE6+Myanmar!AE6+Nepal!AE6+Niger!AE6+Rwanda!AE6+'Sierra Leone'!AE6+Somalia!AE6+Tanzania!AE6+Tajikistan!AE6+Togo!AE6+Uganda!AE6+Zimbabwe!AE6</f>
        <v>17557626444.138508</v>
      </c>
    </row>
    <row r="7" spans="1:34" x14ac:dyDescent="0.25">
      <c r="B7" t="s">
        <v>19</v>
      </c>
      <c r="C7" s="41">
        <f>Afghanistan!C7+Bangladesh!C7+Benin!C7+'Burkina Faso'!C7+Burundi!C7+Cambodia!C7+CAR!C7+Chad!C7+Comoros!C7+DRC!C7+DPRK!C7+Eritrea!C7+Ethiopia!C7+Guinea!C7+'Guinea-Bissau'!C7+Haiti!C7+Kenya!C7+Kyrgyzstan!C7+Madagascar!C7+Malawi!C7+Mali!C7+Mauritania!C7+Mozambique!C7+Myanmar!C7+Nepal!C7+Niger!C7+Rwanda!C7+'Sierra Leone'!C7+Somalia!C7+Tanzania!C7+Tajikistan!C7+Togo!C7+Uganda!C7+Zimbabwe!C7</f>
        <v>736296.01067948795</v>
      </c>
      <c r="D7" s="41">
        <f>Afghanistan!D7+Bangladesh!D7+Benin!D7+'Burkina Faso'!D7+Burundi!D7+Cambodia!D7+CAR!D7+Chad!D7+Comoros!D7+DRC!D7+DPRK!D7+Eritrea!D7+Ethiopia!D7+Guinea!D7+'Guinea-Bissau'!D7+Haiti!D7+Kenya!D7+Kyrgyzstan!D7+Madagascar!D7+Malawi!D7+Mali!D7+Mauritania!D7+Mozambique!D7+Myanmar!D7+Nepal!D7+Niger!D7+Rwanda!D7+'Sierra Leone'!D7+Somalia!D7+Tanzania!D7+Tajikistan!D7+Togo!D7+Uganda!D7+Zimbabwe!D7</f>
        <v>821532.58305391972</v>
      </c>
      <c r="E7" s="41">
        <f>Afghanistan!E7+Bangladesh!E7+Benin!E7+'Burkina Faso'!E7+Burundi!E7+Cambodia!E7+CAR!E7+Chad!E7+Comoros!E7+DRC!E7+DPRK!E7+Eritrea!E7+Ethiopia!E7+Guinea!E7+'Guinea-Bissau'!E7+Haiti!E7+Kenya!E7+Kyrgyzstan!E7+Madagascar!E7+Malawi!E7+Mali!E7+Mauritania!E7+Mozambique!E7+Myanmar!E7+Nepal!E7+Niger!E7+Rwanda!E7+'Sierra Leone'!E7+Somalia!E7+Tanzania!E7+Tajikistan!E7+Togo!E7+Uganda!E7+Zimbabwe!E7</f>
        <v>1046790.0587934806</v>
      </c>
      <c r="F7" s="41">
        <f>Afghanistan!F7+Bangladesh!F7+Benin!F7+'Burkina Faso'!F7+Burundi!F7+Cambodia!F7+CAR!F7+Chad!F7+Comoros!F7+DRC!F7+DPRK!F7+Eritrea!F7+Ethiopia!F7+Guinea!F7+'Guinea-Bissau'!F7+Haiti!F7+Kenya!F7+Kyrgyzstan!F7+Madagascar!F7+Malawi!F7+Mali!F7+Mauritania!F7+Mozambique!F7+Myanmar!F7+Nepal!F7+Niger!F7+Rwanda!F7+'Sierra Leone'!F7+Somalia!F7+Tanzania!F7+Tajikistan!F7+Togo!F7+Uganda!F7+Zimbabwe!F7</f>
        <v>1283510.9549447044</v>
      </c>
      <c r="G7" s="41">
        <f>Afghanistan!G7+Bangladesh!G7+Benin!G7+'Burkina Faso'!G7+Burundi!G7+Cambodia!G7+CAR!G7+Chad!G7+Comoros!G7+DRC!G7+DPRK!G7+Eritrea!G7+Ethiopia!G7+Guinea!G7+'Guinea-Bissau'!G7+Haiti!G7+Kenya!G7+Kyrgyzstan!G7+Madagascar!G7+Malawi!G7+Mali!G7+Mauritania!G7+Mozambique!G7+Myanmar!G7+Nepal!G7+Niger!G7+Rwanda!G7+'Sierra Leone'!G7+Somalia!G7+Tanzania!G7+Tajikistan!G7+Togo!G7+Uganda!G7+Zimbabwe!G7</f>
        <v>646079.3120305459</v>
      </c>
      <c r="H7" s="41">
        <f>Afghanistan!H7+Bangladesh!H7+Benin!H7+'Burkina Faso'!H7+Burundi!H7+Cambodia!H7+CAR!H7+Chad!H7+Comoros!H7+DRC!H7+DPRK!H7+Eritrea!H7+Ethiopia!H7+Guinea!H7+'Guinea-Bissau'!H7+Haiti!H7+Kenya!H7+Kyrgyzstan!H7+Madagascar!H7+Malawi!H7+Mali!H7+Mauritania!H7+Mozambique!H7+Myanmar!H7+Nepal!H7+Niger!H7+Rwanda!H7+'Sierra Leone'!H7+Somalia!H7+Tanzania!H7+Tajikistan!H7+Togo!H7+Uganda!H7+Zimbabwe!H7</f>
        <v>440786.91888163966</v>
      </c>
      <c r="I7" s="41">
        <f>Afghanistan!I7+Bangladesh!I7+Benin!I7+'Burkina Faso'!I7+Burundi!I7+Cambodia!I7+CAR!I7+Chad!I7+Comoros!I7+DRC!I7+DPRK!I7+Eritrea!I7+Ethiopia!I7+Guinea!I7+'Guinea-Bissau'!I7+Haiti!I7+Kenya!I7+Kyrgyzstan!I7+Madagascar!I7+Malawi!I7+Mali!I7+Mauritania!I7+Mozambique!I7+Myanmar!I7+Nepal!I7+Niger!I7+Rwanda!I7+'Sierra Leone'!I7+Somalia!I7+Tanzania!I7+Tajikistan!I7+Togo!I7+Uganda!I7+Zimbabwe!I7</f>
        <v>406053.19759573007</v>
      </c>
      <c r="J7" s="41">
        <f>Afghanistan!J7+Bangladesh!J7+Benin!J7+'Burkina Faso'!J7+Burundi!J7+Cambodia!J7+CAR!J7+Chad!J7+Comoros!J7+DRC!J7+DPRK!J7+Eritrea!J7+Ethiopia!J7+Guinea!J7+'Guinea-Bissau'!J7+Haiti!J7+Kenya!J7+Kyrgyzstan!J7+Madagascar!J7+Malawi!J7+Mali!J7+Mauritania!J7+Mozambique!J7+Myanmar!J7+Nepal!J7+Niger!J7+Rwanda!J7+'Sierra Leone'!J7+Somalia!J7+Tanzania!J7+Tajikistan!J7+Togo!J7+Uganda!J7+Zimbabwe!J7</f>
        <v>4260005.6339544123</v>
      </c>
      <c r="K7" s="41">
        <f>Afghanistan!K7+Bangladesh!K7+Benin!K7+'Burkina Faso'!K7+Burundi!K7+Cambodia!K7+CAR!K7+Chad!K7+Comoros!K7+DRC!K7+DPRK!K7+Eritrea!K7+Ethiopia!K7+Guinea!K7+'Guinea-Bissau'!K7+Haiti!K7+Kenya!K7+Kyrgyzstan!K7+Madagascar!K7+Malawi!K7+Mali!K7+Mauritania!K7+Mozambique!K7+Myanmar!K7+Nepal!K7+Niger!K7+Rwanda!K7+'Sierra Leone'!K7+Somalia!K7+Tanzania!K7+Tajikistan!K7+Togo!K7+Uganda!K7+Zimbabwe!K7</f>
        <v>7671105.2731513707</v>
      </c>
      <c r="N7" t="s">
        <v>20</v>
      </c>
      <c r="O7" s="34">
        <f>Afghanistan!O7+Bangladesh!O7+Benin!O7+'Burkina Faso'!O7+Burundi!O7+Cambodia!O7+CAR!O7+Chad!O7+Comoros!O7+DRC!O7+DPRK!O7+Eritrea!O7+Ethiopia!O7+Guinea!O7+'Guinea-Bissau'!O7+Haiti!O7+Kenya!O7+Kyrgyzstan!O7+Madagascar!O7+Malawi!O7+Mali!O7+Mauritania!O7+Mozambique!O7+Myanmar!O7+Nepal!O7+Niger!O7+Rwanda!O7+'Sierra Leone'!O7+Somalia!O7+Tanzania!O7+Tajikistan!O7+Togo!O7+Uganda!O7+Zimbabwe!O7</f>
        <v>574881110.4422816</v>
      </c>
      <c r="P7" s="34">
        <f>Afghanistan!P7+Bangladesh!P7+Benin!P7+'Burkina Faso'!P7+Burundi!P7+Cambodia!P7+CAR!P7+Chad!P7+Comoros!P7+DRC!P7+DPRK!P7+Eritrea!P7+Ethiopia!P7+Guinea!P7+'Guinea-Bissau'!P7+Haiti!P7+Kenya!P7+Kyrgyzstan!P7+Madagascar!P7+Malawi!P7+Mali!P7+Mauritania!P7+Mozambique!P7+Myanmar!P7+Nepal!P7+Niger!P7+Rwanda!P7+'Sierra Leone'!P7+Somalia!P7+Tanzania!P7+Tajikistan!P7+Togo!P7+Uganda!P7+Zimbabwe!P7</f>
        <v>471008930.15750915</v>
      </c>
      <c r="Q7" s="34">
        <f>Afghanistan!Q7+Bangladesh!Q7+Benin!Q7+'Burkina Faso'!Q7+Burundi!Q7+Cambodia!Q7+CAR!Q7+Chad!Q7+Comoros!Q7+DRC!Q7+DPRK!Q7+Eritrea!Q7+Ethiopia!Q7+Guinea!Q7+'Guinea-Bissau'!Q7+Haiti!Q7+Kenya!Q7+Kyrgyzstan!Q7+Madagascar!Q7+Malawi!Q7+Mali!Q7+Mauritania!Q7+Mozambique!Q7+Myanmar!Q7+Nepal!Q7+Niger!Q7+Rwanda!Q7+'Sierra Leone'!Q7+Somalia!Q7+Tanzania!Q7+Tajikistan!Q7+Togo!Q7+Uganda!Q7+Zimbabwe!Q7</f>
        <v>313485882.78894359</v>
      </c>
      <c r="R7" s="34">
        <f>Afghanistan!R7+Bangladesh!R7+Benin!R7+'Burkina Faso'!R7+Burundi!R7+Cambodia!R7+CAR!R7+Chad!R7+Comoros!R7+DRC!R7+DPRK!R7+Eritrea!R7+Ethiopia!R7+Guinea!R7+'Guinea-Bissau'!R7+Haiti!R7+Kenya!R7+Kyrgyzstan!R7+Madagascar!R7+Malawi!R7+Mali!R7+Mauritania!R7+Mozambique!R7+Myanmar!R7+Nepal!R7+Niger!R7+Rwanda!R7+'Sierra Leone'!R7+Somalia!R7+Tanzania!R7+Tajikistan!R7+Togo!R7+Uganda!R7+Zimbabwe!R7</f>
        <v>5622307009.5847988</v>
      </c>
      <c r="S7" s="34">
        <f>Afghanistan!S7+Bangladesh!S7+Benin!S7+'Burkina Faso'!S7+Burundi!S7+Cambodia!S7+CAR!S7+Chad!S7+Comoros!S7+DRC!S7+DPRK!S7+Eritrea!S7+Ethiopia!S7+Guinea!S7+'Guinea-Bissau'!S7+Haiti!S7+Kenya!S7+Kyrgyzstan!S7+Madagascar!S7+Malawi!S7+Mali!S7+Mauritania!S7+Mozambique!S7+Myanmar!S7+Nepal!S7+Niger!S7+Rwanda!S7+'Sierra Leone'!S7+Somalia!S7+Tanzania!S7+Tajikistan!S7+Togo!S7+Uganda!S7+Zimbabwe!S7</f>
        <v>3725042774.7757683</v>
      </c>
      <c r="T7" s="34">
        <f>Afghanistan!T7+Bangladesh!T7+Benin!T7+'Burkina Faso'!T7+Burundi!T7+Cambodia!T7+CAR!T7+Chad!T7+Comoros!T7+DRC!T7+DPRK!T7+Eritrea!T7+Ethiopia!T7+Guinea!T7+'Guinea-Bissau'!T7+Haiti!T7+Kenya!T7+Kyrgyzstan!T7+Madagascar!T7+Malawi!T7+Mali!T7+Mauritania!T7+Mozambique!T7+Myanmar!T7+Nepal!T7+Niger!T7+Rwanda!T7+'Sierra Leone'!T7+Somalia!T7+Tanzania!T7+Tajikistan!T7+Togo!T7+Uganda!T7+Zimbabwe!T7</f>
        <v>0</v>
      </c>
      <c r="U7" s="34">
        <f>Afghanistan!U7+Bangladesh!U7+Benin!U7+'Burkina Faso'!U7+Burundi!U7+Cambodia!U7+CAR!U7+Chad!U7+Comoros!U7+DRC!U7+DPRK!U7+Eritrea!U7+Ethiopia!U7+Guinea!U7+'Guinea-Bissau'!U7+Haiti!U7+Kenya!U7+Kyrgyzstan!U7+Madagascar!U7+Malawi!U7+Mali!U7+Mauritania!U7+Mozambique!U7+Myanmar!U7+Nepal!U7+Niger!U7+Rwanda!U7+'Sierra Leone'!U7+Somalia!U7+Tanzania!U7+Tajikistan!U7+Togo!U7+Uganda!U7+Zimbabwe!U7</f>
        <v>810683986.00331771</v>
      </c>
      <c r="V7" s="34">
        <f>Afghanistan!V7+Bangladesh!V7+Benin!V7+'Burkina Faso'!V7+Burundi!V7+Cambodia!V7+CAR!V7+Chad!V7+Comoros!V7+DRC!V7+DPRK!V7+Eritrea!V7+Ethiopia!V7+Guinea!V7+'Guinea-Bissau'!V7+Haiti!V7+Kenya!V7+Kyrgyzstan!V7+Madagascar!V7+Malawi!V7+Mali!V7+Mauritania!V7+Mozambique!V7+Myanmar!V7+Nepal!V7+Niger!V7+Rwanda!V7+'Sierra Leone'!V7+Somalia!V7+Tanzania!V7+Tajikistan!V7+Togo!V7+Uganda!V7+Zimbabwe!V7</f>
        <v>1281797883.3058167</v>
      </c>
      <c r="W7" s="34">
        <f>Afghanistan!W7+Bangladesh!W7+Benin!W7+'Burkina Faso'!W7+Burundi!W7+Cambodia!W7+CAR!W7+Chad!W7+Comoros!W7+DRC!W7+DPRK!W7+Eritrea!W7+Ethiopia!W7+Guinea!W7+'Guinea-Bissau'!W7+Haiti!W7+Kenya!W7+Kyrgyzstan!W7+Madagascar!W7+Malawi!W7+Mali!W7+Mauritania!W7+Mozambique!W7+Myanmar!W7+Nepal!W7+Niger!W7+Rwanda!W7+'Sierra Leone'!W7+Somalia!W7+Tanzania!W7+Tajikistan!W7+Togo!W7+Uganda!W7+Zimbabwe!W7</f>
        <v>1997576686.4087164</v>
      </c>
      <c r="X7" s="34">
        <f>Afghanistan!X7+Bangladesh!X7+Benin!X7+'Burkina Faso'!X7+Burundi!X7+Cambodia!X7+CAR!X7+Chad!X7+Comoros!X7+DRC!X7+DPRK!X7+Eritrea!X7+Ethiopia!X7+Guinea!X7+'Guinea-Bissau'!X7+Haiti!X7+Kenya!X7+Kyrgyzstan!X7+Madagascar!X7+Malawi!X7+Mali!X7+Mauritania!X7+Mozambique!X7+Myanmar!X7+Nepal!X7+Niger!X7+Rwanda!X7+'Sierra Leone'!X7+Somalia!X7+Tanzania!X7+Tajikistan!X7+Togo!X7+Uganda!X7+Zimbabwe!X7</f>
        <v>10529340444.113323</v>
      </c>
      <c r="Y7" s="34">
        <f>Afghanistan!Y7+Bangladesh!Y7+Benin!Y7+'Burkina Faso'!Y7+Burundi!Y7+Cambodia!Y7+CAR!Y7+Chad!Y7+Comoros!Y7+DRC!Y7+DPRK!Y7+Eritrea!Y7+Ethiopia!Y7+Guinea!Y7+'Guinea-Bissau'!Y7+Haiti!Y7+Kenya!Y7+Kyrgyzstan!Y7+Madagascar!Y7+Malawi!Y7+Mali!Y7+Mauritania!Y7+Mozambique!Y7+Myanmar!Y7+Nepal!Y7+Niger!Y7+Rwanda!Y7+'Sierra Leone'!Y7+Somalia!Y7+Tanzania!Y7+Tajikistan!Y7+Togo!Y7+Uganda!Y7+Zimbabwe!Y7</f>
        <v>16358274067.197001</v>
      </c>
      <c r="Z7" s="34">
        <f>Afghanistan!Z7+Bangladesh!Z7+Benin!Z7+'Burkina Faso'!Z7+Burundi!Z7+Cambodia!Z7+CAR!Z7+Chad!Z7+Comoros!Z7+DRC!Z7+DPRK!Z7+Eritrea!Z7+Ethiopia!Z7+Guinea!Z7+'Guinea-Bissau'!Z7+Haiti!Z7+Kenya!Z7+Kyrgyzstan!Z7+Madagascar!Z7+Malawi!Z7+Mali!Z7+Mauritania!Z7+Mozambique!Z7+Myanmar!Z7+Nepal!Z7+Niger!Z7+Rwanda!Z7+'Sierra Leone'!Z7+Somalia!Z7+Tanzania!Z7+Tajikistan!Z7+Togo!Z7+Uganda!Z7+Zimbabwe!Z7</f>
        <v>0</v>
      </c>
      <c r="AA7" s="34">
        <f>Afghanistan!AA7+Bangladesh!AA7+Benin!AA7+'Burkina Faso'!AA7+Burundi!AA7+Cambodia!AA7+CAR!AA7+Chad!AA7+Comoros!AA7+DRC!AA7+DPRK!AA7+Eritrea!AA7+Ethiopia!AA7+Guinea!AA7+'Guinea-Bissau'!AA7+Haiti!AA7+Kenya!AA7+Kyrgyzstan!AA7+Madagascar!AA7+Malawi!AA7+Mali!AA7+Mauritania!AA7+Mozambique!AA7+Myanmar!AA7+Nepal!AA7+Niger!AA7+Rwanda!AA7+'Sierra Leone'!AA7+Somalia!AA7+Tanzania!AA7+Tajikistan!AA7+Togo!AA7+Uganda!AA7+Zimbabwe!AA7</f>
        <v>1385565096.4455998</v>
      </c>
      <c r="AB7" s="34">
        <f>Afghanistan!AB7+Bangladesh!AB7+Benin!AB7+'Burkina Faso'!AB7+Burundi!AB7+Cambodia!AB7+CAR!AB7+Chad!AB7+Comoros!AB7+DRC!AB7+DPRK!AB7+Eritrea!AB7+Ethiopia!AB7+Guinea!AB7+'Guinea-Bissau'!AB7+Haiti!AB7+Kenya!AB7+Kyrgyzstan!AB7+Madagascar!AB7+Malawi!AB7+Mali!AB7+Mauritania!AB7+Mozambique!AB7+Myanmar!AB7+Nepal!AB7+Niger!AB7+Rwanda!AB7+'Sierra Leone'!AB7+Somalia!AB7+Tanzania!AB7+Tajikistan!AB7+Togo!AB7+Uganda!AB7+Zimbabwe!AB7</f>
        <v>1752806813.4633262</v>
      </c>
      <c r="AC7" s="34">
        <f>Afghanistan!AC7+Bangladesh!AC7+Benin!AC7+'Burkina Faso'!AC7+Burundi!AC7+Cambodia!AC7+CAR!AC7+Chad!AC7+Comoros!AC7+DRC!AC7+DPRK!AC7+Eritrea!AC7+Ethiopia!AC7+Guinea!AC7+'Guinea-Bissau'!AC7+Haiti!AC7+Kenya!AC7+Kyrgyzstan!AC7+Madagascar!AC7+Malawi!AC7+Mali!AC7+Mauritania!AC7+Mozambique!AC7+Myanmar!AC7+Nepal!AC7+Niger!AC7+Rwanda!AC7+'Sierra Leone'!AC7+Somalia!AC7+Tanzania!AC7+Tajikistan!AC7+Togo!AC7+Uganda!AC7+Zimbabwe!AC7</f>
        <v>2311062569.19766</v>
      </c>
      <c r="AD7" s="34">
        <f>Afghanistan!AD7+Bangladesh!AD7+Benin!AD7+'Burkina Faso'!AD7+Burundi!AD7+Cambodia!AD7+CAR!AD7+Chad!AD7+Comoros!AD7+DRC!AD7+DPRK!AD7+Eritrea!AD7+Ethiopia!AD7+Guinea!AD7+'Guinea-Bissau'!AD7+Haiti!AD7+Kenya!AD7+Kyrgyzstan!AD7+Madagascar!AD7+Malawi!AD7+Mali!AD7+Mauritania!AD7+Mozambique!AD7+Myanmar!AD7+Nepal!AD7+Niger!AD7+Rwanda!AD7+'Sierra Leone'!AD7+Somalia!AD7+Tanzania!AD7+Tajikistan!AD7+Togo!AD7+Uganda!AD7+Zimbabwe!AD7</f>
        <v>16151647453.698128</v>
      </c>
      <c r="AE7" s="34">
        <f>Afghanistan!AE7+Bangladesh!AE7+Benin!AE7+'Burkina Faso'!AE7+Burundi!AE7+Cambodia!AE7+CAR!AE7+Chad!AE7+Comoros!AE7+DRC!AE7+DPRK!AE7+Eritrea!AE7+Ethiopia!AE7+Guinea!AE7+'Guinea-Bissau'!AE7+Haiti!AE7+Kenya!AE7+Kyrgyzstan!AE7+Madagascar!AE7+Malawi!AE7+Mali!AE7+Mauritania!AE7+Mozambique!AE7+Myanmar!AE7+Nepal!AE7+Niger!AE7+Rwanda!AE7+'Sierra Leone'!AE7+Somalia!AE7+Tanzania!AE7+Tajikistan!AE7+Togo!AE7+Uganda!AE7+Zimbabwe!AE7</f>
        <v>20083316841.972763</v>
      </c>
    </row>
    <row r="8" spans="1:34" x14ac:dyDescent="0.25">
      <c r="B8" t="s">
        <v>21</v>
      </c>
      <c r="C8" s="41">
        <f>Afghanistan!C8+Bangladesh!C8+Benin!C8+'Burkina Faso'!C8+Burundi!C8+Cambodia!C8+CAR!C8+Chad!C8+Comoros!C8+DRC!C8+DPRK!C8+Eritrea!C8+Ethiopia!C8+Guinea!C8+'Guinea-Bissau'!C8+Haiti!C8+Kenya!C8+Kyrgyzstan!C8+Madagascar!C8+Malawi!C8+Mali!C8+Mauritania!C8+Mozambique!C8+Myanmar!C8+Nepal!C8+Niger!C8+Rwanda!C8+'Sierra Leone'!C8+Somalia!C8+Tanzania!C8+Tajikistan!C8+Togo!C8+Uganda!C8+Zimbabwe!C8</f>
        <v>896557</v>
      </c>
      <c r="D8" s="41">
        <f>Afghanistan!D8+Bangladesh!D8+Benin!D8+'Burkina Faso'!D8+Burundi!D8+Cambodia!D8+CAR!D8+Chad!D8+Comoros!D8+DRC!D8+DPRK!D8+Eritrea!D8+Ethiopia!D8+Guinea!D8+'Guinea-Bissau'!D8+Haiti!D8+Kenya!D8+Kyrgyzstan!D8+Madagascar!D8+Malawi!D8+Mali!D8+Mauritania!D8+Mozambique!D8+Myanmar!D8+Nepal!D8+Niger!D8+Rwanda!D8+'Sierra Leone'!D8+Somalia!D8+Tanzania!D8+Tajikistan!D8+Togo!D8+Uganda!D8+Zimbabwe!D8</f>
        <v>1005357</v>
      </c>
      <c r="E8" s="41">
        <f>Afghanistan!E8+Bangladesh!E8+Benin!E8+'Burkina Faso'!E8+Burundi!E8+Cambodia!E8+CAR!E8+Chad!E8+Comoros!E8+DRC!E8+DPRK!E8+Eritrea!E8+Ethiopia!E8+Guinea!E8+'Guinea-Bissau'!E8+Haiti!E8+Kenya!E8+Kyrgyzstan!E8+Madagascar!E8+Malawi!E8+Mali!E8+Mauritania!E8+Mozambique!E8+Myanmar!E8+Nepal!E8+Niger!E8+Rwanda!E8+'Sierra Leone'!E8+Somalia!E8+Tanzania!E8+Tajikistan!E8+Togo!E8+Uganda!E8+Zimbabwe!E8</f>
        <v>1298313</v>
      </c>
      <c r="F8" s="41">
        <f>Afghanistan!F8+Bangladesh!F8+Benin!F8+'Burkina Faso'!F8+Burundi!F8+Cambodia!F8+CAR!F8+Chad!F8+Comoros!F8+DRC!F8+DPRK!F8+Eritrea!F8+Ethiopia!F8+Guinea!F8+'Guinea-Bissau'!F8+Haiti!F8+Kenya!F8+Kyrgyzstan!F8+Madagascar!F8+Malawi!F8+Mali!F8+Mauritania!F8+Mozambique!F8+Myanmar!F8+Nepal!F8+Niger!F8+Rwanda!F8+'Sierra Leone'!F8+Somalia!F8+Tanzania!F8+Tajikistan!F8+Togo!F8+Uganda!F8+Zimbabwe!F8</f>
        <v>1613315</v>
      </c>
      <c r="G8" s="41">
        <f>Afghanistan!G8+Bangladesh!G8+Benin!G8+'Burkina Faso'!G8+Burundi!G8+Cambodia!G8+CAR!G8+Chad!G8+Comoros!G8+DRC!G8+DPRK!G8+Eritrea!G8+Ethiopia!G8+Guinea!G8+'Guinea-Bissau'!G8+Haiti!G8+Kenya!G8+Kyrgyzstan!G8+Madagascar!G8+Malawi!G8+Mali!G8+Mauritania!G8+Mozambique!G8+Myanmar!G8+Nepal!G8+Niger!G8+Rwanda!G8+'Sierra Leone'!G8+Somalia!G8+Tanzania!G8+Tajikistan!G8+Togo!G8+Uganda!G8+Zimbabwe!G8</f>
        <v>689128</v>
      </c>
      <c r="H8" s="41">
        <f>Afghanistan!H8+Bangladesh!H8+Benin!H8+'Burkina Faso'!H8+Burundi!H8+Cambodia!H8+CAR!H8+Chad!H8+Comoros!H8+DRC!H8+DPRK!H8+Eritrea!H8+Ethiopia!H8+Guinea!H8+'Guinea-Bissau'!H8+Haiti!H8+Kenya!H8+Kyrgyzstan!H8+Madagascar!H8+Malawi!H8+Mali!H8+Mauritania!H8+Mozambique!H8+Myanmar!H8+Nepal!H8+Niger!H8+Rwanda!H8+'Sierra Leone'!H8+Somalia!H8+Tanzania!H8+Tajikistan!H8+Togo!H8+Uganda!H8+Zimbabwe!H8</f>
        <v>289725</v>
      </c>
      <c r="I8" s="41">
        <f>Afghanistan!I8+Bangladesh!I8+Benin!I8+'Burkina Faso'!I8+Burundi!I8+Cambodia!I8+CAR!I8+Chad!I8+Comoros!I8+DRC!I8+DPRK!I8+Eritrea!I8+Ethiopia!I8+Guinea!I8+'Guinea-Bissau'!I8+Haiti!I8+Kenya!I8+Kyrgyzstan!I8+Madagascar!I8+Malawi!I8+Mali!I8+Mauritania!I8+Mozambique!I8+Myanmar!I8+Nepal!I8+Niger!I8+Rwanda!I8+'Sierra Leone'!I8+Somalia!I8+Tanzania!I8+Tajikistan!I8+Togo!I8+Uganda!I8+Zimbabwe!I8</f>
        <v>194642</v>
      </c>
      <c r="J8" s="41">
        <f>Afghanistan!J8+Bangladesh!J8+Benin!J8+'Burkina Faso'!J8+Burundi!J8+Cambodia!J8+CAR!J8+Chad!J8+Comoros!J8+DRC!J8+DPRK!J8+Eritrea!J8+Ethiopia!J8+Guinea!J8+'Guinea-Bissau'!J8+Haiti!J8+Kenya!J8+Kyrgyzstan!J8+Madagascar!J8+Malawi!J8+Mali!J8+Mauritania!J8+Mozambique!J8+Myanmar!J8+Nepal!J8+Niger!J8+Rwanda!J8+'Sierra Leone'!J8+Somalia!J8+Tanzania!J8+Tajikistan!J8+Togo!J8+Uganda!J8+Zimbabwe!J8</f>
        <v>7311347</v>
      </c>
      <c r="K8" s="41">
        <f>Afghanistan!K8+Bangladesh!K8+Benin!K8+'Burkina Faso'!K8+Burundi!K8+Cambodia!K8+CAR!K8+Chad!K8+Comoros!K8+DRC!K8+DPRK!K8+Eritrea!K8+Ethiopia!K8+Guinea!K8+'Guinea-Bissau'!K8+Haiti!K8+Kenya!K8+Kyrgyzstan!K8+Madagascar!K8+Malawi!K8+Mali!K8+Mauritania!K8+Mozambique!K8+Myanmar!K8+Nepal!K8+Niger!K8+Rwanda!K8+'Sierra Leone'!K8+Somalia!K8+Tanzania!K8+Tajikistan!K8+Togo!K8+Uganda!K8+Zimbabwe!K8</f>
        <v>12438893</v>
      </c>
      <c r="N8" t="s">
        <v>22</v>
      </c>
      <c r="O8" s="34">
        <f>Afghanistan!O8+Bangladesh!O8+Benin!O8+'Burkina Faso'!O8+Burundi!O8+Cambodia!O8+CAR!O8+Chad!O8+Comoros!O8+DRC!O8+DPRK!O8+Eritrea!O8+Ethiopia!O8+Guinea!O8+'Guinea-Bissau'!O8+Haiti!O8+Kenya!O8+Kyrgyzstan!O8+Madagascar!O8+Malawi!O8+Mali!O8+Mauritania!O8+Mozambique!O8+Myanmar!O8+Nepal!O8+Niger!O8+Rwanda!O8+'Sierra Leone'!O8+Somalia!O8+Tanzania!O8+Tajikistan!O8+Togo!O8+Uganda!O8+Zimbabwe!O8</f>
        <v>177272661.21639019</v>
      </c>
      <c r="P8" s="34">
        <f>Afghanistan!P8+Bangladesh!P8+Benin!P8+'Burkina Faso'!P8+Burundi!P8+Cambodia!P8+CAR!P8+Chad!P8+Comoros!P8+DRC!P8+DPRK!P8+Eritrea!P8+Ethiopia!P8+Guinea!P8+'Guinea-Bissau'!P8+Haiti!P8+Kenya!P8+Kyrgyzstan!P8+Madagascar!P8+Malawi!P8+Mali!P8+Mauritania!P8+Mozambique!P8+Myanmar!P8+Nepal!P8+Niger!P8+Rwanda!P8+'Sierra Leone'!P8+Somalia!P8+Tanzania!P8+Tajikistan!P8+Togo!P8+Uganda!P8+Zimbabwe!P8</f>
        <v>455264572.26035374</v>
      </c>
      <c r="Q8" s="34">
        <f>Afghanistan!Q8+Bangladesh!Q8+Benin!Q8+'Burkina Faso'!Q8+Burundi!Q8+Cambodia!Q8+CAR!Q8+Chad!Q8+Comoros!Q8+DRC!Q8+DPRK!Q8+Eritrea!Q8+Ethiopia!Q8+Guinea!Q8+'Guinea-Bissau'!Q8+Haiti!Q8+Kenya!Q8+Kyrgyzstan!Q8+Madagascar!Q8+Malawi!Q8+Mali!Q8+Mauritania!Q8+Mozambique!Q8+Myanmar!Q8+Nepal!Q8+Niger!Q8+Rwanda!Q8+'Sierra Leone'!Q8+Somalia!Q8+Tanzania!Q8+Tajikistan!Q8+Togo!Q8+Uganda!Q8+Zimbabwe!Q8</f>
        <v>316570079.5706811</v>
      </c>
      <c r="R8" s="34">
        <f>Afghanistan!R8+Bangladesh!R8+Benin!R8+'Burkina Faso'!R8+Burundi!R8+Cambodia!R8+CAR!R8+Chad!R8+Comoros!R8+DRC!R8+DPRK!R8+Eritrea!R8+Ethiopia!R8+Guinea!R8+'Guinea-Bissau'!R8+Haiti!R8+Kenya!R8+Kyrgyzstan!R8+Madagascar!R8+Malawi!R8+Mali!R8+Mauritania!R8+Mozambique!R8+Myanmar!R8+Nepal!R8+Niger!R8+Rwanda!R8+'Sierra Leone'!R8+Somalia!R8+Tanzania!R8+Tajikistan!R8+Togo!R8+Uganda!R8+Zimbabwe!R8</f>
        <v>3712142516.8491678</v>
      </c>
      <c r="S8" s="34">
        <f>Afghanistan!S8+Bangladesh!S8+Benin!S8+'Burkina Faso'!S8+Burundi!S8+Cambodia!S8+CAR!S8+Chad!S8+Comoros!S8+DRC!S8+DPRK!S8+Eritrea!S8+Ethiopia!S8+Guinea!S8+'Guinea-Bissau'!S8+Haiti!S8+Kenya!S8+Kyrgyzstan!S8+Madagascar!S8+Malawi!S8+Mali!S8+Mauritania!S8+Mozambique!S8+Myanmar!S8+Nepal!S8+Niger!S8+Rwanda!S8+'Sierra Leone'!S8+Somalia!S8+Tanzania!S8+Tajikistan!S8+Togo!S8+Uganda!S8+Zimbabwe!S8</f>
        <v>3769772692.422214</v>
      </c>
      <c r="T8" s="34">
        <f>Afghanistan!T8+Bangladesh!T8+Benin!T8+'Burkina Faso'!T8+Burundi!T8+Cambodia!T8+CAR!T8+Chad!T8+Comoros!T8+DRC!T8+DPRK!T8+Eritrea!T8+Ethiopia!T8+Guinea!T8+'Guinea-Bissau'!T8+Haiti!T8+Kenya!T8+Kyrgyzstan!T8+Madagascar!T8+Malawi!T8+Mali!T8+Mauritania!T8+Mozambique!T8+Myanmar!T8+Nepal!T8+Niger!T8+Rwanda!T8+'Sierra Leone'!T8+Somalia!T8+Tanzania!T8+Tajikistan!T8+Togo!T8+Uganda!T8+Zimbabwe!T8</f>
        <v>0</v>
      </c>
      <c r="U8" s="34">
        <f>Afghanistan!U8+Bangladesh!U8+Benin!U8+'Burkina Faso'!U8+Burundi!U8+Cambodia!U8+CAR!U8+Chad!U8+Comoros!U8+DRC!U8+DPRK!U8+Eritrea!U8+Ethiopia!U8+Guinea!U8+'Guinea-Bissau'!U8+Haiti!U8+Kenya!U8+Kyrgyzstan!U8+Madagascar!U8+Malawi!U8+Mali!U8+Mauritania!U8+Mozambique!U8+Myanmar!U8+Nepal!U8+Niger!U8+Rwanda!U8+'Sierra Leone'!U8+Somalia!U8+Tanzania!U8+Tajikistan!U8+Togo!U8+Uganda!U8+Zimbabwe!U8</f>
        <v>367476324.71313101</v>
      </c>
      <c r="V8" s="34">
        <f>Afghanistan!V8+Bangladesh!V8+Benin!V8+'Burkina Faso'!V8+Burundi!V8+Cambodia!V8+CAR!V8+Chad!V8+Comoros!V8+DRC!V8+DPRK!V8+Eritrea!V8+Ethiopia!V8+Guinea!V8+'Guinea-Bissau'!V8+Haiti!V8+Kenya!V8+Kyrgyzstan!V8+Madagascar!V8+Malawi!V8+Mali!V8+Mauritania!V8+Mozambique!V8+Myanmar!V8+Nepal!V8+Niger!V8+Rwanda!V8+'Sierra Leone'!V8+Somalia!V8+Tanzania!V8+Tajikistan!V8+Togo!V8+Uganda!V8+Zimbabwe!V8</f>
        <v>591271630.46135247</v>
      </c>
      <c r="W8" s="34">
        <f>Afghanistan!W8+Bangladesh!W8+Benin!W8+'Burkina Faso'!W8+Burundi!W8+Cambodia!W8+CAR!W8+Chad!W8+Comoros!W8+DRC!W8+DPRK!W8+Eritrea!W8+Ethiopia!W8+Guinea!W8+'Guinea-Bissau'!W8+Haiti!W8+Kenya!W8+Kyrgyzstan!W8+Madagascar!W8+Malawi!W8+Mali!W8+Mauritania!W8+Mozambique!W8+Myanmar!W8+Nepal!W8+Niger!W8+Rwanda!W8+'Sierra Leone'!W8+Somalia!W8+Tanzania!W8+Tajikistan!W8+Togo!W8+Uganda!W8+Zimbabwe!W8</f>
        <v>922339787.85995376</v>
      </c>
      <c r="X8" s="34">
        <f>Afghanistan!X8+Bangladesh!X8+Benin!X8+'Burkina Faso'!X8+Burundi!X8+Cambodia!X8+CAR!X8+Chad!X8+Comoros!X8+DRC!X8+DPRK!X8+Eritrea!X8+Ethiopia!X8+Guinea!X8+'Guinea-Bissau'!X8+Haiti!X8+Kenya!X8+Kyrgyzstan!X8+Madagascar!X8+Malawi!X8+Mali!X8+Mauritania!X8+Mozambique!X8+Myanmar!X8+Nepal!X8+Niger!X8+Rwanda!X8+'Sierra Leone'!X8+Somalia!X8+Tanzania!X8+Tajikistan!X8+Togo!X8+Uganda!X8+Zimbabwe!X8</f>
        <v>4818186348.4274817</v>
      </c>
      <c r="Y8" s="34">
        <f>Afghanistan!Y8+Bangladesh!Y8+Benin!Y8+'Burkina Faso'!Y8+Burundi!Y8+Cambodia!Y8+CAR!Y8+Chad!Y8+Comoros!Y8+DRC!Y8+DPRK!Y8+Eritrea!Y8+Ethiopia!Y8+Guinea!Y8+'Guinea-Bissau'!Y8+Haiti!Y8+Kenya!Y8+Kyrgyzstan!Y8+Madagascar!Y8+Malawi!Y8+Mali!Y8+Mauritania!Y8+Mozambique!Y8+Myanmar!Y8+Nepal!Y8+Niger!Y8+Rwanda!Y8+'Sierra Leone'!Y8+Somalia!Y8+Tanzania!Y8+Tajikistan!Y8+Togo!Y8+Uganda!Y8+Zimbabwe!Y8</f>
        <v>7571173287.0974112</v>
      </c>
      <c r="Z8" s="34">
        <f>Afghanistan!Z8+Bangladesh!Z8+Benin!Z8+'Burkina Faso'!Z8+Burundi!Z8+Cambodia!Z8+CAR!Z8+Chad!Z8+Comoros!Z8+DRC!Z8+DPRK!Z8+Eritrea!Z8+Ethiopia!Z8+Guinea!Z8+'Guinea-Bissau'!Z8+Haiti!Z8+Kenya!Z8+Kyrgyzstan!Z8+Madagascar!Z8+Malawi!Z8+Mali!Z8+Mauritania!Z8+Mozambique!Z8+Myanmar!Z8+Nepal!Z8+Niger!Z8+Rwanda!Z8+'Sierra Leone'!Z8+Somalia!Z8+Tanzania!Z8+Tajikistan!Z8+Togo!Z8+Uganda!Z8+Zimbabwe!Z8</f>
        <v>0</v>
      </c>
      <c r="AA8" s="34">
        <f>Afghanistan!AA8+Bangladesh!AA8+Benin!AA8+'Burkina Faso'!AA8+Burundi!AA8+Cambodia!AA8+CAR!AA8+Chad!AA8+Comoros!AA8+DRC!AA8+DPRK!AA8+Eritrea!AA8+Ethiopia!AA8+Guinea!AA8+'Guinea-Bissau'!AA8+Haiti!AA8+Kenya!AA8+Kyrgyzstan!AA8+Madagascar!AA8+Malawi!AA8+Mali!AA8+Mauritania!AA8+Mozambique!AA8+Myanmar!AA8+Nepal!AA8+Niger!AA8+Rwanda!AA8+'Sierra Leone'!AA8+Somalia!AA8+Tanzania!AA8+Tajikistan!AA8+Togo!AA8+Uganda!AA8+Zimbabwe!AA8</f>
        <v>544748985.9295212</v>
      </c>
      <c r="AB8" s="34">
        <f>Afghanistan!AB8+Bangladesh!AB8+Benin!AB8+'Burkina Faso'!AB8+Burundi!AB8+Cambodia!AB8+CAR!AB8+Chad!AB8+Comoros!AB8+DRC!AB8+DPRK!AB8+Eritrea!AB8+Ethiopia!AB8+Guinea!AB8+'Guinea-Bissau'!AB8+Haiti!AB8+Kenya!AB8+Kyrgyzstan!AB8+Madagascar!AB8+Malawi!AB8+Mali!AB8+Mauritania!AB8+Mozambique!AB8+Myanmar!AB8+Nepal!AB8+Niger!AB8+Rwanda!AB8+'Sierra Leone'!AB8+Somalia!AB8+Tanzania!AB8+Tajikistan!AB8+Togo!AB8+Uganda!AB8+Zimbabwe!AB8</f>
        <v>1046536202.721706</v>
      </c>
      <c r="AC8" s="34">
        <f>Afghanistan!AC8+Bangladesh!AC8+Benin!AC8+'Burkina Faso'!AC8+Burundi!AC8+Cambodia!AC8+CAR!AC8+Chad!AC8+Comoros!AC8+DRC!AC8+DPRK!AC8+Eritrea!AC8+Ethiopia!AC8+Guinea!AC8+'Guinea-Bissau'!AC8+Haiti!AC8+Kenya!AC8+Kyrgyzstan!AC8+Madagascar!AC8+Malawi!AC8+Mali!AC8+Mauritania!AC8+Mozambique!AC8+Myanmar!AC8+Nepal!AC8+Niger!AC8+Rwanda!AC8+'Sierra Leone'!AC8+Somalia!AC8+Tanzania!AC8+Tajikistan!AC8+Togo!AC8+Uganda!AC8+Zimbabwe!AC8</f>
        <v>1238909867.4306352</v>
      </c>
      <c r="AD8" s="34">
        <f>Afghanistan!AD8+Bangladesh!AD8+Benin!AD8+'Burkina Faso'!AD8+Burundi!AD8+Cambodia!AD8+CAR!AD8+Chad!AD8+Comoros!AD8+DRC!AD8+DPRK!AD8+Eritrea!AD8+Ethiopia!AD8+Guinea!AD8+'Guinea-Bissau'!AD8+Haiti!AD8+Kenya!AD8+Kyrgyzstan!AD8+Madagascar!AD8+Malawi!AD8+Mali!AD8+Mauritania!AD8+Mozambique!AD8+Myanmar!AD8+Nepal!AD8+Niger!AD8+Rwanda!AD8+'Sierra Leone'!AD8+Somalia!AD8+Tanzania!AD8+Tajikistan!AD8+Togo!AD8+Uganda!AD8+Zimbabwe!AD8</f>
        <v>8530328865.2766533</v>
      </c>
      <c r="AE8" s="34">
        <f>Afghanistan!AE8+Bangladesh!AE8+Benin!AE8+'Burkina Faso'!AE8+Burundi!AE8+Cambodia!AE8+CAR!AE8+Chad!AE8+Comoros!AE8+DRC!AE8+DPRK!AE8+Eritrea!AE8+Ethiopia!AE8+Guinea!AE8+'Guinea-Bissau'!AE8+Haiti!AE8+Kenya!AE8+Kyrgyzstan!AE8+Madagascar!AE8+Malawi!AE8+Mali!AE8+Mauritania!AE8+Mozambique!AE8+Myanmar!AE8+Nepal!AE8+Niger!AE8+Rwanda!AE8+'Sierra Leone'!AE8+Somalia!AE8+Tanzania!AE8+Tajikistan!AE8+Togo!AE8+Uganda!AE8+Zimbabwe!AE8</f>
        <v>11340945979.519625</v>
      </c>
    </row>
    <row r="9" spans="1:34" x14ac:dyDescent="0.25">
      <c r="B9" t="s">
        <v>23</v>
      </c>
      <c r="C9" s="41">
        <f>Afghanistan!C9+Bangladesh!C9+Benin!C9+'Burkina Faso'!C9+Burundi!C9+Cambodia!C9+CAR!C9+Chad!C9+Comoros!C9+DRC!C9+DPRK!C9+Eritrea!C9+Ethiopia!C9+Guinea!C9+'Guinea-Bissau'!C9+Haiti!C9+Kenya!C9+Kyrgyzstan!C9+Madagascar!C9+Malawi!C9+Mali!C9+Mauritania!C9+Mozambique!C9+Myanmar!C9+Nepal!C9+Niger!C9+Rwanda!C9+'Sierra Leone'!C9+Somalia!C9+Tanzania!C9+Tajikistan!C9+Togo!C9+Uganda!C9+Zimbabwe!C9</f>
        <v>1968517</v>
      </c>
      <c r="D9" s="41">
        <f>Afghanistan!D9+Bangladesh!D9+Benin!D9+'Burkina Faso'!D9+Burundi!D9+Cambodia!D9+CAR!D9+Chad!D9+Comoros!D9+DRC!D9+DPRK!D9+Eritrea!D9+Ethiopia!D9+Guinea!D9+'Guinea-Bissau'!D9+Haiti!D9+Kenya!D9+Kyrgyzstan!D9+Madagascar!D9+Malawi!D9+Mali!D9+Mauritania!D9+Mozambique!D9+Myanmar!D9+Nepal!D9+Niger!D9+Rwanda!D9+'Sierra Leone'!D9+Somalia!D9+Tanzania!D9+Tajikistan!D9+Togo!D9+Uganda!D9+Zimbabwe!D9</f>
        <v>2195719</v>
      </c>
      <c r="E9" s="41">
        <f>Afghanistan!E9+Bangladesh!E9+Benin!E9+'Burkina Faso'!E9+Burundi!E9+Cambodia!E9+CAR!E9+Chad!E9+Comoros!E9+DRC!E9+DPRK!E9+Eritrea!E9+Ethiopia!E9+Guinea!E9+'Guinea-Bissau'!E9+Haiti!E9+Kenya!E9+Kyrgyzstan!E9+Madagascar!E9+Malawi!E9+Mali!E9+Mauritania!E9+Mozambique!E9+Myanmar!E9+Nepal!E9+Niger!E9+Rwanda!E9+'Sierra Leone'!E9+Somalia!E9+Tanzania!E9+Tajikistan!E9+Togo!E9+Uganda!E9+Zimbabwe!E9</f>
        <v>2925281</v>
      </c>
      <c r="F9" s="41">
        <f>Afghanistan!F9+Bangladesh!F9+Benin!F9+'Burkina Faso'!F9+Burundi!F9+Cambodia!F9+CAR!F9+Chad!F9+Comoros!F9+DRC!F9+DPRK!F9+Eritrea!F9+Ethiopia!F9+Guinea!F9+'Guinea-Bissau'!F9+Haiti!F9+Kenya!F9+Kyrgyzstan!F9+Madagascar!F9+Malawi!F9+Mali!F9+Mauritania!F9+Mozambique!F9+Myanmar!F9+Nepal!F9+Niger!F9+Rwanda!F9+'Sierra Leone'!F9+Somalia!F9+Tanzania!F9+Tajikistan!F9+Togo!F9+Uganda!F9+Zimbabwe!F9</f>
        <v>3734277</v>
      </c>
      <c r="G9" s="41">
        <f>Afghanistan!G9+Bangladesh!G9+Benin!G9+'Burkina Faso'!G9+Burundi!G9+Cambodia!G9+CAR!G9+Chad!G9+Comoros!G9+DRC!G9+DPRK!G9+Eritrea!G9+Ethiopia!G9+Guinea!G9+'Guinea-Bissau'!G9+Haiti!G9+Kenya!G9+Kyrgyzstan!G9+Madagascar!G9+Malawi!G9+Mali!G9+Mauritania!G9+Mozambique!G9+Myanmar!G9+Nepal!G9+Niger!G9+Rwanda!G9+'Sierra Leone'!G9+Somalia!G9+Tanzania!G9+Tajikistan!G9+Togo!G9+Uganda!G9+Zimbabwe!G9</f>
        <v>1297985</v>
      </c>
      <c r="H9" s="41">
        <f>Afghanistan!H9+Bangladesh!H9+Benin!H9+'Burkina Faso'!H9+Burundi!H9+Cambodia!H9+CAR!H9+Chad!H9+Comoros!H9+DRC!H9+DPRK!H9+Eritrea!H9+Ethiopia!H9+Guinea!H9+'Guinea-Bissau'!H9+Haiti!H9+Kenya!H9+Kyrgyzstan!H9+Madagascar!H9+Malawi!H9+Mali!H9+Mauritania!H9+Mozambique!H9+Myanmar!H9+Nepal!H9+Niger!H9+Rwanda!H9+'Sierra Leone'!H9+Somalia!H9+Tanzania!H9+Tajikistan!H9+Togo!H9+Uganda!H9+Zimbabwe!H9</f>
        <v>803632</v>
      </c>
      <c r="I9" s="41">
        <f>Afghanistan!I9+Bangladesh!I9+Benin!I9+'Burkina Faso'!I9+Burundi!I9+Cambodia!I9+CAR!I9+Chad!I9+Comoros!I9+DRC!I9+DPRK!I9+Eritrea!I9+Ethiopia!I9+Guinea!I9+'Guinea-Bissau'!I9+Haiti!I9+Kenya!I9+Kyrgyzstan!I9+Madagascar!I9+Malawi!I9+Mali!I9+Mauritania!I9+Mozambique!I9+Myanmar!I9+Nepal!I9+Niger!I9+Rwanda!I9+'Sierra Leone'!I9+Somalia!I9+Tanzania!I9+Tajikistan!I9+Togo!I9+Uganda!I9+Zimbabwe!I9</f>
        <v>710407</v>
      </c>
      <c r="J9" s="41">
        <f>Afghanistan!J9+Bangladesh!J9+Benin!J9+'Burkina Faso'!J9+Burundi!J9+Cambodia!J9+CAR!J9+Chad!J9+Comoros!J9+DRC!J9+DPRK!J9+Eritrea!J9+Ethiopia!J9+Guinea!J9+'Guinea-Bissau'!J9+Haiti!J9+Kenya!J9+Kyrgyzstan!J9+Madagascar!J9+Malawi!J9+Mali!J9+Mauritania!J9+Mozambique!J9+Myanmar!J9+Nepal!J9+Niger!J9+Rwanda!J9+'Sierra Leone'!J9+Somalia!J9+Tanzania!J9+Tajikistan!J9+Togo!J9+Uganda!J9+Zimbabwe!J9</f>
        <v>15963368</v>
      </c>
      <c r="K9" s="41">
        <f>Afghanistan!K9+Bangladesh!K9+Benin!K9+'Burkina Faso'!K9+Burundi!K9+Cambodia!K9+CAR!K9+Chad!K9+Comoros!K9+DRC!K9+DPRK!K9+Eritrea!K9+Ethiopia!K9+Guinea!K9+'Guinea-Bissau'!K9+Haiti!K9+Kenya!K9+Kyrgyzstan!K9+Madagascar!K9+Malawi!K9+Mali!K9+Mauritania!K9+Mozambique!K9+Myanmar!K9+Nepal!K9+Niger!K9+Rwanda!K9+'Sierra Leone'!K9+Somalia!K9+Tanzania!K9+Tajikistan!K9+Togo!K9+Uganda!K9+Zimbabwe!K9</f>
        <v>26373334</v>
      </c>
      <c r="M9" t="s">
        <v>24</v>
      </c>
      <c r="O9" s="34">
        <f>Afghanistan!O9+Bangladesh!O9+Benin!O9+'Burkina Faso'!O9+Burundi!O9+Cambodia!O9+CAR!O9+Chad!O9+Comoros!O9+DRC!O9+DPRK!O9+Eritrea!O9+Ethiopia!O9+Guinea!O9+'Guinea-Bissau'!O9+Haiti!O9+Kenya!O9+Kyrgyzstan!O9+Madagascar!O9+Malawi!O9+Mali!O9+Mauritania!O9+Mozambique!O9+Myanmar!O9+Nepal!O9+Niger!O9+Rwanda!O9+'Sierra Leone'!O9+Somalia!O9+Tanzania!O9+Tajikistan!O9+Togo!O9+Uganda!O9+Zimbabwe!O9</f>
        <v>0</v>
      </c>
      <c r="P9" s="34">
        <f>Afghanistan!P9+Bangladesh!P9+Benin!P9+'Burkina Faso'!P9+Burundi!P9+Cambodia!P9+CAR!P9+Chad!P9+Comoros!P9+DRC!P9+DPRK!P9+Eritrea!P9+Ethiopia!P9+Guinea!P9+'Guinea-Bissau'!P9+Haiti!P9+Kenya!P9+Kyrgyzstan!P9+Madagascar!P9+Malawi!P9+Mali!P9+Mauritania!P9+Mozambique!P9+Myanmar!P9+Nepal!P9+Niger!P9+Rwanda!P9+'Sierra Leone'!P9+Somalia!P9+Tanzania!P9+Tajikistan!P9+Togo!P9+Uganda!P9+Zimbabwe!P9</f>
        <v>0</v>
      </c>
      <c r="Q9" s="34">
        <f>Afghanistan!Q9+Bangladesh!Q9+Benin!Q9+'Burkina Faso'!Q9+Burundi!Q9+Cambodia!Q9+CAR!Q9+Chad!Q9+Comoros!Q9+DRC!Q9+DPRK!Q9+Eritrea!Q9+Ethiopia!Q9+Guinea!Q9+'Guinea-Bissau'!Q9+Haiti!Q9+Kenya!Q9+Kyrgyzstan!Q9+Madagascar!Q9+Malawi!Q9+Mali!Q9+Mauritania!Q9+Mozambique!Q9+Myanmar!Q9+Nepal!Q9+Niger!Q9+Rwanda!Q9+'Sierra Leone'!Q9+Somalia!Q9+Tanzania!Q9+Tajikistan!Q9+Togo!Q9+Uganda!Q9+Zimbabwe!Q9</f>
        <v>0</v>
      </c>
      <c r="R9" s="34">
        <f>Afghanistan!R9+Bangladesh!R9+Benin!R9+'Burkina Faso'!R9+Burundi!R9+Cambodia!R9+CAR!R9+Chad!R9+Comoros!R9+DRC!R9+DPRK!R9+Eritrea!R9+Ethiopia!R9+Guinea!R9+'Guinea-Bissau'!R9+Haiti!R9+Kenya!R9+Kyrgyzstan!R9+Madagascar!R9+Malawi!R9+Mali!R9+Mauritania!R9+Mozambique!R9+Myanmar!R9+Nepal!R9+Niger!R9+Rwanda!R9+'Sierra Leone'!R9+Somalia!R9+Tanzania!R9+Tajikistan!R9+Togo!R9+Uganda!R9+Zimbabwe!R9</f>
        <v>0</v>
      </c>
      <c r="S9" s="34">
        <f>Afghanistan!S9+Bangladesh!S9+Benin!S9+'Burkina Faso'!S9+Burundi!S9+Cambodia!S9+CAR!S9+Chad!S9+Comoros!S9+DRC!S9+DPRK!S9+Eritrea!S9+Ethiopia!S9+Guinea!S9+'Guinea-Bissau'!S9+Haiti!S9+Kenya!S9+Kyrgyzstan!S9+Madagascar!S9+Malawi!S9+Mali!S9+Mauritania!S9+Mozambique!S9+Myanmar!S9+Nepal!S9+Niger!S9+Rwanda!S9+'Sierra Leone'!S9+Somalia!S9+Tanzania!S9+Tajikistan!S9+Togo!S9+Uganda!S9+Zimbabwe!S9</f>
        <v>0</v>
      </c>
      <c r="T9" s="34">
        <f>Afghanistan!T9+Bangladesh!T9+Benin!T9+'Burkina Faso'!T9+Burundi!T9+Cambodia!T9+CAR!T9+Chad!T9+Comoros!T9+DRC!T9+DPRK!T9+Eritrea!T9+Ethiopia!T9+Guinea!T9+'Guinea-Bissau'!T9+Haiti!T9+Kenya!T9+Kyrgyzstan!T9+Madagascar!T9+Malawi!T9+Mali!T9+Mauritania!T9+Mozambique!T9+Myanmar!T9+Nepal!T9+Niger!T9+Rwanda!T9+'Sierra Leone'!T9+Somalia!T9+Tanzania!T9+Tajikistan!T9+Togo!T9+Uganda!T9+Zimbabwe!T9</f>
        <v>0</v>
      </c>
      <c r="U9" s="34">
        <f>Afghanistan!U9+Bangladesh!U9+Benin!U9+'Burkina Faso'!U9+Burundi!U9+Cambodia!U9+CAR!U9+Chad!U9+Comoros!U9+DRC!U9+DPRK!U9+Eritrea!U9+Ethiopia!U9+Guinea!U9+'Guinea-Bissau'!U9+Haiti!U9+Kenya!U9+Kyrgyzstan!U9+Madagascar!U9+Malawi!U9+Mali!U9+Mauritania!U9+Mozambique!U9+Myanmar!U9+Nepal!U9+Niger!U9+Rwanda!U9+'Sierra Leone'!U9+Somalia!U9+Tanzania!U9+Tajikistan!U9+Togo!U9+Uganda!U9+Zimbabwe!U9</f>
        <v>0</v>
      </c>
      <c r="V9" s="34">
        <f>Afghanistan!V9+Bangladesh!V9+Benin!V9+'Burkina Faso'!V9+Burundi!V9+Cambodia!V9+CAR!V9+Chad!V9+Comoros!V9+DRC!V9+DPRK!V9+Eritrea!V9+Ethiopia!V9+Guinea!V9+'Guinea-Bissau'!V9+Haiti!V9+Kenya!V9+Kyrgyzstan!V9+Madagascar!V9+Malawi!V9+Mali!V9+Mauritania!V9+Mozambique!V9+Myanmar!V9+Nepal!V9+Niger!V9+Rwanda!V9+'Sierra Leone'!V9+Somalia!V9+Tanzania!V9+Tajikistan!V9+Togo!V9+Uganda!V9+Zimbabwe!V9</f>
        <v>0</v>
      </c>
      <c r="W9" s="34">
        <f>Afghanistan!W9+Bangladesh!W9+Benin!W9+'Burkina Faso'!W9+Burundi!W9+Cambodia!W9+CAR!W9+Chad!W9+Comoros!W9+DRC!W9+DPRK!W9+Eritrea!W9+Ethiopia!W9+Guinea!W9+'Guinea-Bissau'!W9+Haiti!W9+Kenya!W9+Kyrgyzstan!W9+Madagascar!W9+Malawi!W9+Mali!W9+Mauritania!W9+Mozambique!W9+Myanmar!W9+Nepal!W9+Niger!W9+Rwanda!W9+'Sierra Leone'!W9+Somalia!W9+Tanzania!W9+Tajikistan!W9+Togo!W9+Uganda!W9+Zimbabwe!W9</f>
        <v>0</v>
      </c>
      <c r="X9" s="34">
        <f>Afghanistan!X9+Bangladesh!X9+Benin!X9+'Burkina Faso'!X9+Burundi!X9+Cambodia!X9+CAR!X9+Chad!X9+Comoros!X9+DRC!X9+DPRK!X9+Eritrea!X9+Ethiopia!X9+Guinea!X9+'Guinea-Bissau'!X9+Haiti!X9+Kenya!X9+Kyrgyzstan!X9+Madagascar!X9+Malawi!X9+Mali!X9+Mauritania!X9+Mozambique!X9+Myanmar!X9+Nepal!X9+Niger!X9+Rwanda!X9+'Sierra Leone'!X9+Somalia!X9+Tanzania!X9+Tajikistan!X9+Togo!X9+Uganda!X9+Zimbabwe!X9</f>
        <v>0</v>
      </c>
      <c r="Y9" s="34">
        <f>Afghanistan!Y9+Bangladesh!Y9+Benin!Y9+'Burkina Faso'!Y9+Burundi!Y9+Cambodia!Y9+CAR!Y9+Chad!Y9+Comoros!Y9+DRC!Y9+DPRK!Y9+Eritrea!Y9+Ethiopia!Y9+Guinea!Y9+'Guinea-Bissau'!Y9+Haiti!Y9+Kenya!Y9+Kyrgyzstan!Y9+Madagascar!Y9+Malawi!Y9+Mali!Y9+Mauritania!Y9+Mozambique!Y9+Myanmar!Y9+Nepal!Y9+Niger!Y9+Rwanda!Y9+'Sierra Leone'!Y9+Somalia!Y9+Tanzania!Y9+Tajikistan!Y9+Togo!Y9+Uganda!Y9+Zimbabwe!Y9</f>
        <v>0</v>
      </c>
      <c r="Z9" s="34">
        <f>Afghanistan!Z9+Bangladesh!Z9+Benin!Z9+'Burkina Faso'!Z9+Burundi!Z9+Cambodia!Z9+CAR!Z9+Chad!Z9+Comoros!Z9+DRC!Z9+DPRK!Z9+Eritrea!Z9+Ethiopia!Z9+Guinea!Z9+'Guinea-Bissau'!Z9+Haiti!Z9+Kenya!Z9+Kyrgyzstan!Z9+Madagascar!Z9+Malawi!Z9+Mali!Z9+Mauritania!Z9+Mozambique!Z9+Myanmar!Z9+Nepal!Z9+Niger!Z9+Rwanda!Z9+'Sierra Leone'!Z9+Somalia!Z9+Tanzania!Z9+Tajikistan!Z9+Togo!Z9+Uganda!Z9+Zimbabwe!Z9</f>
        <v>0</v>
      </c>
      <c r="AA9" s="34">
        <f>Afghanistan!AA9+Bangladesh!AA9+Benin!AA9+'Burkina Faso'!AA9+Burundi!AA9+Cambodia!AA9+CAR!AA9+Chad!AA9+Comoros!AA9+DRC!AA9+DPRK!AA9+Eritrea!AA9+Ethiopia!AA9+Guinea!AA9+'Guinea-Bissau'!AA9+Haiti!AA9+Kenya!AA9+Kyrgyzstan!AA9+Madagascar!AA9+Malawi!AA9+Mali!AA9+Mauritania!AA9+Mozambique!AA9+Myanmar!AA9+Nepal!AA9+Niger!AA9+Rwanda!AA9+'Sierra Leone'!AA9+Somalia!AA9+Tanzania!AA9+Tajikistan!AA9+Togo!AA9+Uganda!AA9+Zimbabwe!AA9</f>
        <v>0</v>
      </c>
      <c r="AB9" s="34">
        <f>Afghanistan!AB9+Bangladesh!AB9+Benin!AB9+'Burkina Faso'!AB9+Burundi!AB9+Cambodia!AB9+CAR!AB9+Chad!AB9+Comoros!AB9+DRC!AB9+DPRK!AB9+Eritrea!AB9+Ethiopia!AB9+Guinea!AB9+'Guinea-Bissau'!AB9+Haiti!AB9+Kenya!AB9+Kyrgyzstan!AB9+Madagascar!AB9+Malawi!AB9+Mali!AB9+Mauritania!AB9+Mozambique!AB9+Myanmar!AB9+Nepal!AB9+Niger!AB9+Rwanda!AB9+'Sierra Leone'!AB9+Somalia!AB9+Tanzania!AB9+Tajikistan!AB9+Togo!AB9+Uganda!AB9+Zimbabwe!AB9</f>
        <v>0</v>
      </c>
      <c r="AC9" s="34">
        <f>Afghanistan!AC9+Bangladesh!AC9+Benin!AC9+'Burkina Faso'!AC9+Burundi!AC9+Cambodia!AC9+CAR!AC9+Chad!AC9+Comoros!AC9+DRC!AC9+DPRK!AC9+Eritrea!AC9+Ethiopia!AC9+Guinea!AC9+'Guinea-Bissau'!AC9+Haiti!AC9+Kenya!AC9+Kyrgyzstan!AC9+Madagascar!AC9+Malawi!AC9+Mali!AC9+Mauritania!AC9+Mozambique!AC9+Myanmar!AC9+Nepal!AC9+Niger!AC9+Rwanda!AC9+'Sierra Leone'!AC9+Somalia!AC9+Tanzania!AC9+Tajikistan!AC9+Togo!AC9+Uganda!AC9+Zimbabwe!AC9</f>
        <v>0</v>
      </c>
      <c r="AD9" s="34">
        <f>Afghanistan!AD9+Bangladesh!AD9+Benin!AD9+'Burkina Faso'!AD9+Burundi!AD9+Cambodia!AD9+CAR!AD9+Chad!AD9+Comoros!AD9+DRC!AD9+DPRK!AD9+Eritrea!AD9+Ethiopia!AD9+Guinea!AD9+'Guinea-Bissau'!AD9+Haiti!AD9+Kenya!AD9+Kyrgyzstan!AD9+Madagascar!AD9+Malawi!AD9+Mali!AD9+Mauritania!AD9+Mozambique!AD9+Myanmar!AD9+Nepal!AD9+Niger!AD9+Rwanda!AD9+'Sierra Leone'!AD9+Somalia!AD9+Tanzania!AD9+Tajikistan!AD9+Togo!AD9+Uganda!AD9+Zimbabwe!AD9</f>
        <v>0</v>
      </c>
      <c r="AE9" s="34">
        <f>Afghanistan!AE9+Bangladesh!AE9+Benin!AE9+'Burkina Faso'!AE9+Burundi!AE9+Cambodia!AE9+CAR!AE9+Chad!AE9+Comoros!AE9+DRC!AE9+DPRK!AE9+Eritrea!AE9+Ethiopia!AE9+Guinea!AE9+'Guinea-Bissau'!AE9+Haiti!AE9+Kenya!AE9+Kyrgyzstan!AE9+Madagascar!AE9+Malawi!AE9+Mali!AE9+Mauritania!AE9+Mozambique!AE9+Myanmar!AE9+Nepal!AE9+Niger!AE9+Rwanda!AE9+'Sierra Leone'!AE9+Somalia!AE9+Tanzania!AE9+Tajikistan!AE9+Togo!AE9+Uganda!AE9+Zimbabwe!AE9</f>
        <v>0</v>
      </c>
    </row>
    <row r="10" spans="1:34" x14ac:dyDescent="0.25">
      <c r="B10" t="s">
        <v>25</v>
      </c>
      <c r="C10" s="41">
        <f>Afghanistan!C10+Bangladesh!C10+Benin!C10+'Burkina Faso'!C10+Burundi!C10+Cambodia!C10+CAR!C10+Chad!C10+Comoros!C10+DRC!C10+DPRK!C10+Eritrea!C10+Ethiopia!C10+Guinea!C10+'Guinea-Bissau'!C10+Haiti!C10+Kenya!C10+Kyrgyzstan!C10+Madagascar!C10+Malawi!C10+Mali!C10+Mauritania!C10+Mozambique!C10+Myanmar!C10+Nepal!C10+Niger!C10+Rwanda!C10+'Sierra Leone'!C10+Somalia!C10+Tanzania!C10+Tajikistan!C10+Togo!C10+Uganda!C10+Zimbabwe!C10</f>
        <v>2865074</v>
      </c>
      <c r="D10" s="41">
        <f>Afghanistan!D10+Bangladesh!D10+Benin!D10+'Burkina Faso'!D10+Burundi!D10+Cambodia!D10+CAR!D10+Chad!D10+Comoros!D10+DRC!D10+DPRK!D10+Eritrea!D10+Ethiopia!D10+Guinea!D10+'Guinea-Bissau'!D10+Haiti!D10+Kenya!D10+Kyrgyzstan!D10+Madagascar!D10+Malawi!D10+Mali!D10+Mauritania!D10+Mozambique!D10+Myanmar!D10+Nepal!D10+Niger!D10+Rwanda!D10+'Sierra Leone'!D10+Somalia!D10+Tanzania!D10+Tajikistan!D10+Togo!D10+Uganda!D10+Zimbabwe!D10</f>
        <v>3201076</v>
      </c>
      <c r="E10" s="41">
        <f>Afghanistan!E10+Bangladesh!E10+Benin!E10+'Burkina Faso'!E10+Burundi!E10+Cambodia!E10+CAR!E10+Chad!E10+Comoros!E10+DRC!E10+DPRK!E10+Eritrea!E10+Ethiopia!E10+Guinea!E10+'Guinea-Bissau'!E10+Haiti!E10+Kenya!E10+Kyrgyzstan!E10+Madagascar!E10+Malawi!E10+Mali!E10+Mauritania!E10+Mozambique!E10+Myanmar!E10+Nepal!E10+Niger!E10+Rwanda!E10+'Sierra Leone'!E10+Somalia!E10+Tanzania!E10+Tajikistan!E10+Togo!E10+Uganda!E10+Zimbabwe!E10</f>
        <v>4223594</v>
      </c>
      <c r="F10" s="41">
        <f>Afghanistan!F10+Bangladesh!F10+Benin!F10+'Burkina Faso'!F10+Burundi!F10+Cambodia!F10+CAR!F10+Chad!F10+Comoros!F10+DRC!F10+DPRK!F10+Eritrea!F10+Ethiopia!F10+Guinea!F10+'Guinea-Bissau'!F10+Haiti!F10+Kenya!F10+Kyrgyzstan!F10+Madagascar!F10+Malawi!F10+Mali!F10+Mauritania!F10+Mozambique!F10+Myanmar!F10+Nepal!F10+Niger!F10+Rwanda!F10+'Sierra Leone'!F10+Somalia!F10+Tanzania!F10+Tajikistan!F10+Togo!F10+Uganda!F10+Zimbabwe!F10</f>
        <v>5347592</v>
      </c>
      <c r="G10" s="41">
        <f>Afghanistan!G10+Bangladesh!G10+Benin!G10+'Burkina Faso'!G10+Burundi!G10+Cambodia!G10+CAR!G10+Chad!G10+Comoros!G10+DRC!G10+DPRK!G10+Eritrea!G10+Ethiopia!G10+Guinea!G10+'Guinea-Bissau'!G10+Haiti!G10+Kenya!G10+Kyrgyzstan!G10+Madagascar!G10+Malawi!G10+Mali!G10+Mauritania!G10+Mozambique!G10+Myanmar!G10+Nepal!G10+Niger!G10+Rwanda!G10+'Sierra Leone'!G10+Somalia!G10+Tanzania!G10+Tajikistan!G10+Togo!G10+Uganda!G10+Zimbabwe!G10</f>
        <v>1987113</v>
      </c>
      <c r="H10" s="41">
        <f>Afghanistan!H10+Bangladesh!H10+Benin!H10+'Burkina Faso'!H10+Burundi!H10+Cambodia!H10+CAR!H10+Chad!H10+Comoros!H10+DRC!H10+DPRK!H10+Eritrea!H10+Ethiopia!H10+Guinea!H10+'Guinea-Bissau'!H10+Haiti!H10+Kenya!H10+Kyrgyzstan!H10+Madagascar!H10+Malawi!H10+Mali!H10+Mauritania!H10+Mozambique!H10+Myanmar!H10+Nepal!H10+Niger!H10+Rwanda!H10+'Sierra Leone'!H10+Somalia!H10+Tanzania!H10+Tajikistan!H10+Togo!H10+Uganda!H10+Zimbabwe!H10</f>
        <v>1093357</v>
      </c>
      <c r="I10" s="41">
        <f>Afghanistan!I10+Bangladesh!I10+Benin!I10+'Burkina Faso'!I10+Burundi!I10+Cambodia!I10+CAR!I10+Chad!I10+Comoros!I10+DRC!I10+DPRK!I10+Eritrea!I10+Ethiopia!I10+Guinea!I10+'Guinea-Bissau'!I10+Haiti!I10+Kenya!I10+Kyrgyzstan!I10+Madagascar!I10+Malawi!I10+Mali!I10+Mauritania!I10+Mozambique!I10+Myanmar!I10+Nepal!I10+Niger!I10+Rwanda!I10+'Sierra Leone'!I10+Somalia!I10+Tanzania!I10+Tajikistan!I10+Togo!I10+Uganda!I10+Zimbabwe!I10</f>
        <v>905049</v>
      </c>
      <c r="J10" s="41">
        <f>Afghanistan!J10+Bangladesh!J10+Benin!J10+'Burkina Faso'!J10+Burundi!J10+Cambodia!J10+CAR!J10+Chad!J10+Comoros!J10+DRC!J10+DPRK!J10+Eritrea!J10+Ethiopia!J10+Guinea!J10+'Guinea-Bissau'!J10+Haiti!J10+Kenya!J10+Kyrgyzstan!J10+Madagascar!J10+Malawi!J10+Mali!J10+Mauritania!J10+Mozambique!J10+Myanmar!J10+Nepal!J10+Niger!J10+Rwanda!J10+'Sierra Leone'!J10+Somalia!J10+Tanzania!J10+Tajikistan!J10+Togo!J10+Uganda!J10+Zimbabwe!J10</f>
        <v>23274715</v>
      </c>
      <c r="K10" s="41">
        <f>Afghanistan!K10+Bangladesh!K10+Benin!K10+'Burkina Faso'!K10+Burundi!K10+Cambodia!K10+CAR!K10+Chad!K10+Comoros!K10+DRC!K10+DPRK!K10+Eritrea!K10+Ethiopia!K10+Guinea!K10+'Guinea-Bissau'!K10+Haiti!K10+Kenya!K10+Kyrgyzstan!K10+Madagascar!K10+Malawi!K10+Mali!K10+Mauritania!K10+Mozambique!K10+Myanmar!K10+Nepal!K10+Niger!K10+Rwanda!K10+'Sierra Leone'!K10+Somalia!K10+Tanzania!K10+Tajikistan!K10+Togo!K10+Uganda!K10+Zimbabwe!K10</f>
        <v>38812227</v>
      </c>
      <c r="N10" t="s">
        <v>26</v>
      </c>
      <c r="O10" s="34">
        <f>Afghanistan!O10+Bangladesh!O10+Benin!O10+'Burkina Faso'!O10+Burundi!O10+Cambodia!O10+CAR!O10+Chad!O10+Comoros!O10+DRC!O10+DPRK!O10+Eritrea!O10+Ethiopia!O10+Guinea!O10+'Guinea-Bissau'!O10+Haiti!O10+Kenya!O10+Kyrgyzstan!O10+Madagascar!O10+Malawi!O10+Mali!O10+Mauritania!O10+Mozambique!O10+Myanmar!O10+Nepal!O10+Niger!O10+Rwanda!O10+'Sierra Leone'!O10+Somalia!O10+Tanzania!O10+Tajikistan!O10+Togo!O10+Uganda!O10+Zimbabwe!O10</f>
        <v>744759041.96713114</v>
      </c>
      <c r="P10" s="34">
        <f>Afghanistan!P10+Bangladesh!P10+Benin!P10+'Burkina Faso'!P10+Burundi!P10+Cambodia!P10+CAR!P10+Chad!P10+Comoros!P10+DRC!P10+DPRK!P10+Eritrea!P10+Ethiopia!P10+Guinea!P10+'Guinea-Bissau'!P10+Haiti!P10+Kenya!P10+Kyrgyzstan!P10+Madagascar!P10+Malawi!P10+Mali!P10+Mauritania!P10+Mozambique!P10+Myanmar!P10+Nepal!P10+Niger!P10+Rwanda!P10+'Sierra Leone'!P10+Somalia!P10+Tanzania!P10+Tajikistan!P10+Togo!P10+Uganda!P10+Zimbabwe!P10</f>
        <v>930799105.16088057</v>
      </c>
      <c r="Q10" s="34">
        <f>Afghanistan!Q10+Bangladesh!Q10+Benin!Q10+'Burkina Faso'!Q10+Burundi!Q10+Cambodia!Q10+CAR!Q10+Chad!Q10+Comoros!Q10+DRC!Q10+DPRK!Q10+Eritrea!Q10+Ethiopia!Q10+Guinea!Q10+'Guinea-Bissau'!Q10+Haiti!Q10+Kenya!Q10+Kyrgyzstan!Q10+Madagascar!Q10+Malawi!Q10+Mali!Q10+Mauritania!Q10+Mozambique!Q10+Myanmar!Q10+Nepal!Q10+Niger!Q10+Rwanda!Q10+'Sierra Leone'!Q10+Somalia!Q10+Tanzania!Q10+Tajikistan!Q10+Togo!Q10+Uganda!Q10+Zimbabwe!Q10</f>
        <v>1242483349.6458085</v>
      </c>
      <c r="R10" s="34">
        <f>Afghanistan!R10+Bangladesh!R10+Benin!R10+'Burkina Faso'!R10+Burundi!R10+Cambodia!R10+CAR!R10+Chad!R10+Comoros!R10+DRC!R10+DPRK!R10+Eritrea!R10+Ethiopia!R10+Guinea!R10+'Guinea-Bissau'!R10+Haiti!R10+Kenya!R10+Kyrgyzstan!R10+Madagascar!R10+Malawi!R10+Mali!R10+Mauritania!R10+Mozambique!R10+Myanmar!R10+Nepal!R10+Niger!R10+Rwanda!R10+'Sierra Leone'!R10+Somalia!R10+Tanzania!R10+Tajikistan!R10+Togo!R10+Uganda!R10+Zimbabwe!R10</f>
        <v>8471735295.3378086</v>
      </c>
      <c r="S10" s="34">
        <f>Afghanistan!S10+Bangladesh!S10+Benin!S10+'Burkina Faso'!S10+Burundi!S10+Cambodia!S10+CAR!S10+Chad!S10+Comoros!S10+DRC!S10+DPRK!S10+Eritrea!S10+Ethiopia!S10+Guinea!S10+'Guinea-Bissau'!S10+Haiti!S10+Kenya!S10+Kyrgyzstan!S10+Madagascar!S10+Malawi!S10+Mali!S10+Mauritania!S10+Mozambique!S10+Myanmar!S10+Nepal!S10+Niger!S10+Rwanda!S10+'Sierra Leone'!S10+Somalia!S10+Tanzania!S10+Tajikistan!S10+Togo!S10+Uganda!S10+Zimbabwe!S10</f>
        <v>10859759982.993172</v>
      </c>
      <c r="T10" s="34">
        <f>Afghanistan!T10+Bangladesh!T10+Benin!T10+'Burkina Faso'!T10+Burundi!T10+Cambodia!T10+CAR!T10+Chad!T10+Comoros!T10+DRC!T10+DPRK!T10+Eritrea!T10+Ethiopia!T10+Guinea!T10+'Guinea-Bissau'!T10+Haiti!T10+Kenya!T10+Kyrgyzstan!T10+Madagascar!T10+Malawi!T10+Mali!T10+Mauritania!T10+Mozambique!T10+Myanmar!T10+Nepal!T10+Niger!T10+Rwanda!T10+'Sierra Leone'!T10+Somalia!T10+Tanzania!T10+Tajikistan!T10+Togo!T10+Uganda!T10+Zimbabwe!T10</f>
        <v>0</v>
      </c>
      <c r="U10" s="34">
        <f>Afghanistan!U10+Bangladesh!U10+Benin!U10+'Burkina Faso'!U10+Burundi!U10+Cambodia!U10+CAR!U10+Chad!U10+Comoros!U10+DRC!U10+DPRK!U10+Eritrea!U10+Ethiopia!U10+Guinea!U10+'Guinea-Bissau'!U10+Haiti!U10+Kenya!U10+Kyrgyzstan!U10+Madagascar!U10+Malawi!U10+Mali!U10+Mauritania!U10+Mozambique!U10+Myanmar!U10+Nepal!U10+Niger!U10+Rwanda!U10+'Sierra Leone'!U10+Somalia!U10+Tanzania!U10+Tajikistan!U10+Togo!U10+Uganda!U10+Zimbabwe!U10</f>
        <v>322409705.95230567</v>
      </c>
      <c r="V10" s="34">
        <f>Afghanistan!V10+Bangladesh!V10+Benin!V10+'Burkina Faso'!V10+Burundi!V10+Cambodia!V10+CAR!V10+Chad!V10+Comoros!V10+DRC!V10+DPRK!V10+Eritrea!V10+Ethiopia!V10+Guinea!V10+'Guinea-Bissau'!V10+Haiti!V10+Kenya!V10+Kyrgyzstan!V10+Madagascar!V10+Malawi!V10+Mali!V10+Mauritania!V10+Mozambique!V10+Myanmar!V10+Nepal!V10+Niger!V10+Rwanda!V10+'Sierra Leone'!V10+Somalia!V10+Tanzania!V10+Tajikistan!V10+Togo!V10+Uganda!V10+Zimbabwe!V10</f>
        <v>527581520.3364194</v>
      </c>
      <c r="W10" s="34">
        <f>Afghanistan!W10+Bangladesh!W10+Benin!W10+'Burkina Faso'!W10+Burundi!W10+Cambodia!W10+CAR!W10+Chad!W10+Comoros!W10+DRC!W10+DPRK!W10+Eritrea!W10+Ethiopia!W10+Guinea!W10+'Guinea-Bissau'!W10+Haiti!W10+Kenya!W10+Kyrgyzstan!W10+Madagascar!W10+Malawi!W10+Mali!W10+Mauritania!W10+Mozambique!W10+Myanmar!W10+Nepal!W10+Niger!W10+Rwanda!W10+'Sierra Leone'!W10+Somalia!W10+Tanzania!W10+Tajikistan!W10+Togo!W10+Uganda!W10+Zimbabwe!W10</f>
        <v>875345489.63479984</v>
      </c>
      <c r="X10" s="34">
        <f>Afghanistan!X10+Bangladesh!X10+Benin!X10+'Burkina Faso'!X10+Burundi!X10+Cambodia!X10+CAR!X10+Chad!X10+Comoros!X10+DRC!X10+DPRK!X10+Eritrea!X10+Ethiopia!X10+Guinea!X10+'Guinea-Bissau'!X10+Haiti!X10+Kenya!X10+Kyrgyzstan!X10+Madagascar!X10+Malawi!X10+Mali!X10+Mauritania!X10+Mozambique!X10+Myanmar!X10+Nepal!X10+Niger!X10+Rwanda!X10+'Sierra Leone'!X10+Somalia!X10+Tanzania!X10+Tajikistan!X10+Togo!X10+Uganda!X10+Zimbabwe!X10</f>
        <v>4257052488.6189418</v>
      </c>
      <c r="Y10" s="34">
        <f>Afghanistan!Y10+Bangladesh!Y10+Benin!Y10+'Burkina Faso'!Y10+Burundi!Y10+Cambodia!Y10+CAR!Y10+Chad!Y10+Comoros!Y10+DRC!Y10+DPRK!Y10+Eritrea!Y10+Ethiopia!Y10+Guinea!Y10+'Guinea-Bissau'!Y10+Haiti!Y10+Kenya!Y10+Kyrgyzstan!Y10+Madagascar!Y10+Malawi!Y10+Mali!Y10+Mauritania!Y10+Mozambique!Y10+Myanmar!Y10+Nepal!Y10+Niger!Y10+Rwanda!Y10+'Sierra Leone'!Y10+Somalia!Y10+Tanzania!Y10+Tajikistan!Y10+Togo!Y10+Uganda!Y10+Zimbabwe!Y10</f>
        <v>6981155129.1810074</v>
      </c>
      <c r="Z10" s="34">
        <f>Afghanistan!Z10+Bangladesh!Z10+Benin!Z10+'Burkina Faso'!Z10+Burundi!Z10+Cambodia!Z10+CAR!Z10+Chad!Z10+Comoros!Z10+DRC!Z10+DPRK!Z10+Eritrea!Z10+Ethiopia!Z10+Guinea!Z10+'Guinea-Bissau'!Z10+Haiti!Z10+Kenya!Z10+Kyrgyzstan!Z10+Madagascar!Z10+Malawi!Z10+Mali!Z10+Mauritania!Z10+Mozambique!Z10+Myanmar!Z10+Nepal!Z10+Niger!Z10+Rwanda!Z10+'Sierra Leone'!Z10+Somalia!Z10+Tanzania!Z10+Tajikistan!Z10+Togo!Z10+Uganda!Z10+Zimbabwe!Z10</f>
        <v>0</v>
      </c>
      <c r="AA10" s="34">
        <f>Afghanistan!AA10+Bangladesh!AA10+Benin!AA10+'Burkina Faso'!AA10+Burundi!AA10+Cambodia!AA10+CAR!AA10+Chad!AA10+Comoros!AA10+DRC!AA10+DPRK!AA10+Eritrea!AA10+Ethiopia!AA10+Guinea!AA10+'Guinea-Bissau'!AA10+Haiti!AA10+Kenya!AA10+Kyrgyzstan!AA10+Madagascar!AA10+Malawi!AA10+Mali!AA10+Mauritania!AA10+Mozambique!AA10+Myanmar!AA10+Nepal!AA10+Niger!AA10+Rwanda!AA10+'Sierra Leone'!AA10+Somalia!AA10+Tanzania!AA10+Tajikistan!AA10+Togo!AA10+Uganda!AA10+Zimbabwe!AA10</f>
        <v>1067168747.9194369</v>
      </c>
      <c r="AB10" s="34">
        <f>Afghanistan!AB10+Bangladesh!AB10+Benin!AB10+'Burkina Faso'!AB10+Burundi!AB10+Cambodia!AB10+CAR!AB10+Chad!AB10+Comoros!AB10+DRC!AB10+DPRK!AB10+Eritrea!AB10+Ethiopia!AB10+Guinea!AB10+'Guinea-Bissau'!AB10+Haiti!AB10+Kenya!AB10+Kyrgyzstan!AB10+Madagascar!AB10+Malawi!AB10+Mali!AB10+Mauritania!AB10+Mozambique!AB10+Myanmar!AB10+Nepal!AB10+Niger!AB10+Rwanda!AB10+'Sierra Leone'!AB10+Somalia!AB10+Tanzania!AB10+Tajikistan!AB10+Togo!AB10+Uganda!AB10+Zimbabwe!AB10</f>
        <v>1458380625.4972999</v>
      </c>
      <c r="AC10" s="34">
        <f>Afghanistan!AC10+Bangladesh!AC10+Benin!AC10+'Burkina Faso'!AC10+Burundi!AC10+Cambodia!AC10+CAR!AC10+Chad!AC10+Comoros!AC10+DRC!AC10+DPRK!AC10+Eritrea!AC10+Ethiopia!AC10+Guinea!AC10+'Guinea-Bissau'!AC10+Haiti!AC10+Kenya!AC10+Kyrgyzstan!AC10+Madagascar!AC10+Malawi!AC10+Mali!AC10+Mauritania!AC10+Mozambique!AC10+Myanmar!AC10+Nepal!AC10+Niger!AC10+Rwanda!AC10+'Sierra Leone'!AC10+Somalia!AC10+Tanzania!AC10+Tajikistan!AC10+Togo!AC10+Uganda!AC10+Zimbabwe!AC10</f>
        <v>2117828839.2806082</v>
      </c>
      <c r="AD10" s="34">
        <f>Afghanistan!AD10+Bangladesh!AD10+Benin!AD10+'Burkina Faso'!AD10+Burundi!AD10+Cambodia!AD10+CAR!AD10+Chad!AD10+Comoros!AD10+DRC!AD10+DPRK!AD10+Eritrea!AD10+Ethiopia!AD10+Guinea!AD10+'Guinea-Bissau'!AD10+Haiti!AD10+Kenya!AD10+Kyrgyzstan!AD10+Madagascar!AD10+Malawi!AD10+Mali!AD10+Mauritania!AD10+Mozambique!AD10+Myanmar!AD10+Nepal!AD10+Niger!AD10+Rwanda!AD10+'Sierra Leone'!AD10+Somalia!AD10+Tanzania!AD10+Tajikistan!AD10+Togo!AD10+Uganda!AD10+Zimbabwe!AD10</f>
        <v>12728787783.956749</v>
      </c>
      <c r="AE10" s="34">
        <f>Afghanistan!AE10+Bangladesh!AE10+Benin!AE10+'Burkina Faso'!AE10+Burundi!AE10+Cambodia!AE10+CAR!AE10+Chad!AE10+Comoros!AE10+DRC!AE10+DPRK!AE10+Eritrea!AE10+Ethiopia!AE10+Guinea!AE10+'Guinea-Bissau'!AE10+Haiti!AE10+Kenya!AE10+Kyrgyzstan!AE10+Madagascar!AE10+Malawi!AE10+Mali!AE10+Mauritania!AE10+Mozambique!AE10+Myanmar!AE10+Nepal!AE10+Niger!AE10+Rwanda!AE10+'Sierra Leone'!AE10+Somalia!AE10+Tanzania!AE10+Tajikistan!AE10+Togo!AE10+Uganda!AE10+Zimbabwe!AE10</f>
        <v>17840915112.174175</v>
      </c>
    </row>
    <row r="11" spans="1:34" x14ac:dyDescent="0.25">
      <c r="B11" t="s">
        <v>62</v>
      </c>
      <c r="C11" s="41">
        <f>C10/(C4/1000)</f>
        <v>104.28590532860642</v>
      </c>
      <c r="D11" s="41">
        <f>D10/(D4/1000)</f>
        <v>104.25474656422652</v>
      </c>
      <c r="E11" s="41">
        <f t="shared" ref="E11:I11" si="1">E10/(E4/1000)</f>
        <v>107.55977501140131</v>
      </c>
      <c r="F11" s="41">
        <f t="shared" si="1"/>
        <v>110.26461464535912</v>
      </c>
      <c r="G11" s="41">
        <f t="shared" si="1"/>
        <v>73.470511900252021</v>
      </c>
      <c r="H11" s="41">
        <f t="shared" si="1"/>
        <v>46.375541458073151</v>
      </c>
      <c r="I11" s="41">
        <f t="shared" si="1"/>
        <v>37.596841936562072</v>
      </c>
      <c r="J11" s="41"/>
      <c r="K11" s="41"/>
      <c r="N11" t="s">
        <v>27</v>
      </c>
      <c r="O11" s="34">
        <f>Afghanistan!O11+Bangladesh!O11+Benin!O11+'Burkina Faso'!O11+Burundi!O11+Cambodia!O11+CAR!O11+Chad!O11+Comoros!O11+DRC!O11+DPRK!O11+Eritrea!O11+Ethiopia!O11+Guinea!O11+'Guinea-Bissau'!O11+Haiti!O11+Kenya!O11+Kyrgyzstan!O11+Madagascar!O11+Malawi!O11+Mali!O11+Mauritania!O11+Mozambique!O11+Myanmar!O11+Nepal!O11+Niger!O11+Rwanda!O11+'Sierra Leone'!O11+Somalia!O11+Tanzania!O11+Tajikistan!O11+Togo!O11+Uganda!O11+Zimbabwe!O11</f>
        <v>526122967.56495243</v>
      </c>
      <c r="P11" s="34">
        <f>Afghanistan!P11+Bangladesh!P11+Benin!P11+'Burkina Faso'!P11+Burundi!P11+Cambodia!P11+CAR!P11+Chad!P11+Comoros!P11+DRC!P11+DPRK!P11+Eritrea!P11+Ethiopia!P11+Guinea!P11+'Guinea-Bissau'!P11+Haiti!P11+Kenya!P11+Kyrgyzstan!P11+Madagascar!P11+Malawi!P11+Mali!P11+Mauritania!P11+Mozambique!P11+Myanmar!P11+Nepal!P11+Niger!P11+Rwanda!P11+'Sierra Leone'!P11+Somalia!P11+Tanzania!P11+Tajikistan!P11+Togo!P11+Uganda!P11+Zimbabwe!P11</f>
        <v>690629061.43424416</v>
      </c>
      <c r="Q11" s="34">
        <f>Afghanistan!Q11+Bangladesh!Q11+Benin!Q11+'Burkina Faso'!Q11+Burundi!Q11+Cambodia!Q11+CAR!Q11+Chad!Q11+Comoros!Q11+DRC!Q11+DPRK!Q11+Eritrea!Q11+Ethiopia!Q11+Guinea!Q11+'Guinea-Bissau'!Q11+Haiti!Q11+Kenya!Q11+Kyrgyzstan!Q11+Madagascar!Q11+Malawi!Q11+Mali!Q11+Mauritania!Q11+Mozambique!Q11+Myanmar!Q11+Nepal!Q11+Niger!Q11+Rwanda!Q11+'Sierra Leone'!Q11+Somalia!Q11+Tanzania!Q11+Tajikistan!Q11+Togo!Q11+Uganda!Q11+Zimbabwe!Q11</f>
        <v>969933282.15173173</v>
      </c>
      <c r="R11" s="34">
        <f>Afghanistan!R11+Bangladesh!R11+Benin!R11+'Burkina Faso'!R11+Burundi!R11+Cambodia!R11+CAR!R11+Chad!R11+Comoros!R11+DRC!R11+DPRK!R11+Eritrea!R11+Ethiopia!R11+Guinea!R11+'Guinea-Bissau'!R11+Haiti!R11+Kenya!R11+Kyrgyzstan!R11+Madagascar!R11+Malawi!R11+Mali!R11+Mauritania!R11+Mozambique!R11+Myanmar!R11+Nepal!R11+Niger!R11+Rwanda!R11+'Sierra Leone'!R11+Somalia!R11+Tanzania!R11+Tajikistan!R11+Togo!R11+Uganda!R11+Zimbabwe!R11</f>
        <v>6149524672.2037458</v>
      </c>
      <c r="S11" s="34">
        <f>Afghanistan!S11+Bangladesh!S11+Benin!S11+'Burkina Faso'!S11+Burundi!S11+Cambodia!S11+CAR!S11+Chad!S11+Comoros!S11+DRC!S11+DPRK!S11+Eritrea!S11+Ethiopia!S11+Guinea!S11+'Guinea-Bissau'!S11+Haiti!S11+Kenya!S11+Kyrgyzstan!S11+Madagascar!S11+Malawi!S11+Mali!S11+Mauritania!S11+Mozambique!S11+Myanmar!S11+Nepal!S11+Niger!S11+Rwanda!S11+'Sierra Leone'!S11+Somalia!S11+Tanzania!S11+Tajikistan!S11+Togo!S11+Uganda!S11+Zimbabwe!S11</f>
        <v>8322115179.9503536</v>
      </c>
      <c r="T11" s="34">
        <f>Afghanistan!T11+Bangladesh!T11+Benin!T11+'Burkina Faso'!T11+Burundi!T11+Cambodia!T11+CAR!T11+Chad!T11+Comoros!T11+DRC!T11+DPRK!T11+Eritrea!T11+Ethiopia!T11+Guinea!T11+'Guinea-Bissau'!T11+Haiti!T11+Kenya!T11+Kyrgyzstan!T11+Madagascar!T11+Malawi!T11+Mali!T11+Mauritania!T11+Mozambique!T11+Myanmar!T11+Nepal!T11+Niger!T11+Rwanda!T11+'Sierra Leone'!T11+Somalia!T11+Tanzania!T11+Tajikistan!T11+Togo!T11+Uganda!T11+Zimbabwe!T11</f>
        <v>0</v>
      </c>
      <c r="U11" s="34">
        <f>Afghanistan!U11+Bangladesh!U11+Benin!U11+'Burkina Faso'!U11+Burundi!U11+Cambodia!U11+CAR!U11+Chad!U11+Comoros!U11+DRC!U11+DPRK!U11+Eritrea!U11+Ethiopia!U11+Guinea!U11+'Guinea-Bissau'!U11+Haiti!U11+Kenya!U11+Kyrgyzstan!U11+Madagascar!U11+Malawi!U11+Mali!U11+Mauritania!U11+Mozambique!U11+Myanmar!U11+Nepal!U11+Niger!U11+Rwanda!U11+'Sierra Leone'!U11+Somalia!U11+Tanzania!U11+Tajikistan!U11+Togo!U11+Uganda!U11+Zimbabwe!U11</f>
        <v>498488073.48178482</v>
      </c>
      <c r="V11" s="34">
        <f>Afghanistan!V11+Bangladesh!V11+Benin!V11+'Burkina Faso'!V11+Burundi!V11+Cambodia!V11+CAR!V11+Chad!V11+Comoros!V11+DRC!V11+DPRK!V11+Eritrea!V11+Ethiopia!V11+Guinea!V11+'Guinea-Bissau'!V11+Haiti!V11+Kenya!V11+Kyrgyzstan!V11+Madagascar!V11+Malawi!V11+Mali!V11+Mauritania!V11+Mozambique!V11+Myanmar!V11+Nepal!V11+Niger!V11+Rwanda!V11+'Sierra Leone'!V11+Somalia!V11+Tanzania!V11+Tajikistan!V11+Togo!V11+Uganda!V11+Zimbabwe!V11</f>
        <v>814930023.68431652</v>
      </c>
      <c r="W11" s="34">
        <f>Afghanistan!W11+Bangladesh!W11+Benin!W11+'Burkina Faso'!W11+Burundi!W11+Cambodia!W11+CAR!W11+Chad!W11+Comoros!W11+DRC!W11+DPRK!W11+Eritrea!W11+Ethiopia!W11+Guinea!W11+'Guinea-Bissau'!W11+Haiti!W11+Kenya!W11+Kyrgyzstan!W11+Madagascar!W11+Malawi!W11+Mali!W11+Mauritania!W11+Mozambique!W11+Myanmar!W11+Nepal!W11+Niger!W11+Rwanda!W11+'Sierra Leone'!W11+Somalia!W11+Tanzania!W11+Tajikistan!W11+Togo!W11+Uganda!W11+Zimbabwe!W11</f>
        <v>1290811163.7944734</v>
      </c>
      <c r="X11" s="34">
        <f>Afghanistan!X11+Bangladesh!X11+Benin!X11+'Burkina Faso'!X11+Burundi!X11+Cambodia!X11+CAR!X11+Chad!X11+Comoros!X11+DRC!X11+DPRK!X11+Eritrea!X11+Ethiopia!X11+Guinea!X11+'Guinea-Bissau'!X11+Haiti!X11+Kenya!X11+Kyrgyzstan!X11+Madagascar!X11+Malawi!X11+Mali!X11+Mauritania!X11+Mozambique!X11+Myanmar!X11+Nepal!X11+Niger!X11+Rwanda!X11+'Sierra Leone'!X11+Somalia!X11+Tanzania!X11+Tajikistan!X11+Togo!X11+Uganda!X11+Zimbabwe!X11</f>
        <v>6585488885.7872877</v>
      </c>
      <c r="Y11" s="34">
        <f>Afghanistan!Y11+Bangladesh!Y11+Benin!Y11+'Burkina Faso'!Y11+Burundi!Y11+Cambodia!Y11+CAR!Y11+Chad!Y11+Comoros!Y11+DRC!Y11+DPRK!Y11+Eritrea!Y11+Ethiopia!Y11+Guinea!Y11+'Guinea-Bissau'!Y11+Haiti!Y11+Kenya!Y11+Kyrgyzstan!Y11+Madagascar!Y11+Malawi!Y11+Mali!Y11+Mauritania!Y11+Mozambique!Y11+Myanmar!Y11+Nepal!Y11+Niger!Y11+Rwanda!Y11+'Sierra Leone'!Y11+Somalia!Y11+Tanzania!Y11+Tajikistan!Y11+Togo!Y11+Uganda!Y11+Zimbabwe!Y11</f>
        <v>10546032226.84457</v>
      </c>
      <c r="Z11" s="34">
        <f>Afghanistan!Z11+Bangladesh!Z11+Benin!Z11+'Burkina Faso'!Z11+Burundi!Z11+Cambodia!Z11+CAR!Z11+Chad!Z11+Comoros!Z11+DRC!Z11+DPRK!Z11+Eritrea!Z11+Ethiopia!Z11+Guinea!Z11+'Guinea-Bissau'!Z11+Haiti!Z11+Kenya!Z11+Kyrgyzstan!Z11+Madagascar!Z11+Malawi!Z11+Mali!Z11+Mauritania!Z11+Mozambique!Z11+Myanmar!Z11+Nepal!Z11+Niger!Z11+Rwanda!Z11+'Sierra Leone'!Z11+Somalia!Z11+Tanzania!Z11+Tajikistan!Z11+Togo!Z11+Uganda!Z11+Zimbabwe!Z11</f>
        <v>0</v>
      </c>
      <c r="AA11" s="34">
        <f>Afghanistan!AA11+Bangladesh!AA11+Benin!AA11+'Burkina Faso'!AA11+Burundi!AA11+Cambodia!AA11+CAR!AA11+Chad!AA11+Comoros!AA11+DRC!AA11+DPRK!AA11+Eritrea!AA11+Ethiopia!AA11+Guinea!AA11+'Guinea-Bissau'!AA11+Haiti!AA11+Kenya!AA11+Kyrgyzstan!AA11+Madagascar!AA11+Malawi!AA11+Mali!AA11+Mauritania!AA11+Mozambique!AA11+Myanmar!AA11+Nepal!AA11+Niger!AA11+Rwanda!AA11+'Sierra Leone'!AA11+Somalia!AA11+Tanzania!AA11+Tajikistan!AA11+Togo!AA11+Uganda!AA11+Zimbabwe!AA11</f>
        <v>1024611041.0467372</v>
      </c>
      <c r="AB11" s="34">
        <f>Afghanistan!AB11+Bangladesh!AB11+Benin!AB11+'Burkina Faso'!AB11+Burundi!AB11+Cambodia!AB11+CAR!AB11+Chad!AB11+Comoros!AB11+DRC!AB11+DPRK!AB11+Eritrea!AB11+Ethiopia!AB11+Guinea!AB11+'Guinea-Bissau'!AB11+Haiti!AB11+Kenya!AB11+Kyrgyzstan!AB11+Madagascar!AB11+Malawi!AB11+Mali!AB11+Mauritania!AB11+Mozambique!AB11+Myanmar!AB11+Nepal!AB11+Niger!AB11+Rwanda!AB11+'Sierra Leone'!AB11+Somalia!AB11+Tanzania!AB11+Tajikistan!AB11+Togo!AB11+Uganda!AB11+Zimbabwe!AB11</f>
        <v>1505559085.118561</v>
      </c>
      <c r="AC11" s="34">
        <f>Afghanistan!AC11+Bangladesh!AC11+Benin!AC11+'Burkina Faso'!AC11+Burundi!AC11+Cambodia!AC11+CAR!AC11+Chad!AC11+Comoros!AC11+DRC!AC11+DPRK!AC11+Eritrea!AC11+Ethiopia!AC11+Guinea!AC11+'Guinea-Bissau'!AC11+Haiti!AC11+Kenya!AC11+Kyrgyzstan!AC11+Madagascar!AC11+Malawi!AC11+Mali!AC11+Mauritania!AC11+Mozambique!AC11+Myanmar!AC11+Nepal!AC11+Niger!AC11+Rwanda!AC11+'Sierra Leone'!AC11+Somalia!AC11+Tanzania!AC11+Tajikistan!AC11+Togo!AC11+Uganda!AC11+Zimbabwe!AC11</f>
        <v>2260744445.9462051</v>
      </c>
      <c r="AD11" s="34">
        <f>Afghanistan!AD11+Bangladesh!AD11+Benin!AD11+'Burkina Faso'!AD11+Burundi!AD11+Cambodia!AD11+CAR!AD11+Chad!AD11+Comoros!AD11+DRC!AD11+DPRK!AD11+Eritrea!AD11+Ethiopia!AD11+Guinea!AD11+'Guinea-Bissau'!AD11+Haiti!AD11+Kenya!AD11+Kyrgyzstan!AD11+Madagascar!AD11+Malawi!AD11+Mali!AD11+Mauritania!AD11+Mozambique!AD11+Myanmar!AD11+Nepal!AD11+Niger!AD11+Rwanda!AD11+'Sierra Leone'!AD11+Somalia!AD11+Tanzania!AD11+Tajikistan!AD11+Togo!AD11+Uganda!AD11+Zimbabwe!AD11</f>
        <v>12735013557.991034</v>
      </c>
      <c r="AE11" s="34">
        <f>Afghanistan!AE11+Bangladesh!AE11+Benin!AE11+'Burkina Faso'!AE11+Burundi!AE11+Cambodia!AE11+CAR!AE11+Chad!AE11+Comoros!AE11+DRC!AE11+DPRK!AE11+Eritrea!AE11+Ethiopia!AE11+Guinea!AE11+'Guinea-Bissau'!AE11+Haiti!AE11+Kenya!AE11+Kyrgyzstan!AE11+Madagascar!AE11+Malawi!AE11+Mali!AE11+Mauritania!AE11+Mozambique!AE11+Myanmar!AE11+Nepal!AE11+Niger!AE11+Rwanda!AE11+'Sierra Leone'!AE11+Somalia!AE11+Tanzania!AE11+Tajikistan!AE11+Togo!AE11+Uganda!AE11+Zimbabwe!AE11</f>
        <v>18868147406.794922</v>
      </c>
    </row>
    <row r="12" spans="1:34" x14ac:dyDescent="0.25">
      <c r="B12" t="s">
        <v>63</v>
      </c>
      <c r="C12" s="41">
        <f>C6/(C4/100000)</f>
        <v>411.74579123512893</v>
      </c>
      <c r="D12" s="41">
        <f t="shared" ref="D12:I12" si="2">D6/(D4/100000)</f>
        <v>414.9670305855841</v>
      </c>
      <c r="E12" s="41">
        <f t="shared" si="2"/>
        <v>425.00891069673753</v>
      </c>
      <c r="F12" s="41">
        <f t="shared" si="2"/>
        <v>435.85475937087216</v>
      </c>
      <c r="G12" s="41">
        <f t="shared" si="2"/>
        <v>356.62414542237445</v>
      </c>
      <c r="H12" s="41">
        <f t="shared" si="2"/>
        <v>203.20106466889683</v>
      </c>
      <c r="I12" s="41">
        <f t="shared" si="2"/>
        <v>169.51311277768957</v>
      </c>
      <c r="J12" s="41"/>
      <c r="K12" s="41"/>
      <c r="N12" t="s">
        <v>30</v>
      </c>
      <c r="O12" s="34">
        <f>Afghanistan!O12+Bangladesh!O12+Benin!O12+'Burkina Faso'!O12+Burundi!O12+Cambodia!O12+CAR!O12+Chad!O12+Comoros!O12+DRC!O12+DPRK!O12+Eritrea!O12+Ethiopia!O12+Guinea!O12+'Guinea-Bissau'!O12+Haiti!O12+Kenya!O12+Kyrgyzstan!O12+Madagascar!O12+Malawi!O12+Mali!O12+Mauritania!O12+Mozambique!O12+Myanmar!O12+Nepal!O12+Niger!O12+Rwanda!O12+'Sierra Leone'!O12+Somalia!O12+Tanzania!O12+Tajikistan!O12+Togo!O12+Uganda!O12+Zimbabwe!O12</f>
        <v>1086994378.2584741</v>
      </c>
      <c r="P12" s="34">
        <f>Afghanistan!P12+Bangladesh!P12+Benin!P12+'Burkina Faso'!P12+Burundi!P12+Cambodia!P12+CAR!P12+Chad!P12+Comoros!P12+DRC!P12+DPRK!P12+Eritrea!P12+Ethiopia!P12+Guinea!P12+'Guinea-Bissau'!P12+Haiti!P12+Kenya!P12+Kyrgyzstan!P12+Madagascar!P12+Malawi!P12+Mali!P12+Mauritania!P12+Mozambique!P12+Myanmar!P12+Nepal!P12+Niger!P12+Rwanda!P12+'Sierra Leone'!P12+Somalia!P12+Tanzania!P12+Tajikistan!P12+Togo!P12+Uganda!P12+Zimbabwe!P12</f>
        <v>702050433.31721401</v>
      </c>
      <c r="Q12" s="34">
        <f>Afghanistan!Q12+Bangladesh!Q12+Benin!Q12+'Burkina Faso'!Q12+Burundi!Q12+Cambodia!Q12+CAR!Q12+Chad!Q12+Comoros!Q12+DRC!Q12+DPRK!Q12+Eritrea!Q12+Ethiopia!Q12+Guinea!Q12+'Guinea-Bissau'!Q12+Haiti!Q12+Kenya!Q12+Kyrgyzstan!Q12+Madagascar!Q12+Malawi!Q12+Mali!Q12+Mauritania!Q12+Mozambique!Q12+Myanmar!Q12+Nepal!Q12+Niger!Q12+Rwanda!Q12+'Sierra Leone'!Q12+Somalia!Q12+Tanzania!Q12+Tajikistan!Q12+Togo!Q12+Uganda!Q12+Zimbabwe!Q12</f>
        <v>743661581.87272477</v>
      </c>
      <c r="R12" s="34">
        <f>Afghanistan!R12+Bangladesh!R12+Benin!R12+'Burkina Faso'!R12+Burundi!R12+Cambodia!R12+CAR!R12+Chad!R12+Comoros!R12+DRC!R12+DPRK!R12+Eritrea!R12+Ethiopia!R12+Guinea!R12+'Guinea-Bissau'!R12+Haiti!R12+Kenya!R12+Kyrgyzstan!R12+Madagascar!R12+Malawi!R12+Mali!R12+Mauritania!R12+Mozambique!R12+Myanmar!R12+Nepal!R12+Niger!R12+Rwanda!R12+'Sierra Leone'!R12+Somalia!R12+Tanzania!R12+Tajikistan!R12+Togo!R12+Uganda!R12+Zimbabwe!R12</f>
        <v>8060228666.6507034</v>
      </c>
      <c r="S12" s="34">
        <f>Afghanistan!S12+Bangladesh!S12+Benin!S12+'Burkina Faso'!S12+Burundi!S12+Cambodia!S12+CAR!S12+Chad!S12+Comoros!S12+DRC!S12+DPRK!S12+Eritrea!S12+Ethiopia!S12+Guinea!S12+'Guinea-Bissau'!S12+Haiti!S12+Kenya!S12+Kyrgyzstan!S12+Madagascar!S12+Malawi!S12+Mali!S12+Mauritania!S12+Mozambique!S12+Myanmar!S12+Nepal!S12+Niger!S12+Rwanda!S12+'Sierra Leone'!S12+Somalia!S12+Tanzania!S12+Tajikistan!S12+Togo!S12+Uganda!S12+Zimbabwe!S12</f>
        <v>6969270833.648921</v>
      </c>
      <c r="T12" s="34">
        <f>Afghanistan!T12+Bangladesh!T12+Benin!T12+'Burkina Faso'!T12+Burundi!T12+Cambodia!T12+CAR!T12+Chad!T12+Comoros!T12+DRC!T12+DPRK!T12+Eritrea!T12+Ethiopia!T12+Guinea!T12+'Guinea-Bissau'!T12+Haiti!T12+Kenya!T12+Kyrgyzstan!T12+Madagascar!T12+Malawi!T12+Mali!T12+Mauritania!T12+Mozambique!T12+Myanmar!T12+Nepal!T12+Niger!T12+Rwanda!T12+'Sierra Leone'!T12+Somalia!T12+Tanzania!T12+Tajikistan!T12+Togo!T12+Uganda!T12+Zimbabwe!T12</f>
        <v>0</v>
      </c>
      <c r="U12" s="34">
        <f>Afghanistan!U12+Bangladesh!U12+Benin!U12+'Burkina Faso'!U12+Burundi!U12+Cambodia!U12+CAR!U12+Chad!U12+Comoros!U12+DRC!U12+DPRK!U12+Eritrea!U12+Ethiopia!U12+Guinea!U12+'Guinea-Bissau'!U12+Haiti!U12+Kenya!U12+Kyrgyzstan!U12+Madagascar!U12+Malawi!U12+Mali!U12+Mauritania!U12+Mozambique!U12+Myanmar!U12+Nepal!U12+Niger!U12+Rwanda!U12+'Sierra Leone'!U12+Somalia!U12+Tanzania!U12+Tajikistan!U12+Togo!U12+Uganda!U12+Zimbabwe!U12</f>
        <v>253836582.62470934</v>
      </c>
      <c r="V12" s="34">
        <f>Afghanistan!V12+Bangladesh!V12+Benin!V12+'Burkina Faso'!V12+Burundi!V12+Cambodia!V12+CAR!V12+Chad!V12+Comoros!V12+DRC!V12+DPRK!V12+Eritrea!V12+Ethiopia!V12+Guinea!V12+'Guinea-Bissau'!V12+Haiti!V12+Kenya!V12+Kyrgyzstan!V12+Madagascar!V12+Malawi!V12+Mali!V12+Mauritania!V12+Mozambique!V12+Myanmar!V12+Nepal!V12+Niger!V12+Rwanda!V12+'Sierra Leone'!V12+Somalia!V12+Tanzania!V12+Tajikistan!V12+Togo!V12+Uganda!V12+Zimbabwe!V12</f>
        <v>315961898.65465993</v>
      </c>
      <c r="W12" s="34">
        <f>Afghanistan!W12+Bangladesh!W12+Benin!W12+'Burkina Faso'!W12+Burundi!W12+Cambodia!W12+CAR!W12+Chad!W12+Comoros!W12+DRC!W12+DPRK!W12+Eritrea!W12+Ethiopia!W12+Guinea!W12+'Guinea-Bissau'!W12+Haiti!W12+Kenya!W12+Kyrgyzstan!W12+Madagascar!W12+Malawi!W12+Mali!W12+Mauritania!W12+Mozambique!W12+Myanmar!W12+Nepal!W12+Niger!W12+Rwanda!W12+'Sierra Leone'!W12+Somalia!W12+Tanzania!W12+Tajikistan!W12+Togo!W12+Uganda!W12+Zimbabwe!W12</f>
        <v>406045005.89126754</v>
      </c>
      <c r="X12" s="34">
        <f>Afghanistan!X12+Bangladesh!X12+Benin!X12+'Burkina Faso'!X12+Burundi!X12+Cambodia!X12+CAR!X12+Chad!X12+Comoros!X12+DRC!X12+DPRK!X12+Eritrea!X12+Ethiopia!X12+Guinea!X12+'Guinea-Bissau'!X12+Haiti!X12+Kenya!X12+Kyrgyzstan!X12+Madagascar!X12+Malawi!X12+Mali!X12+Mauritania!X12+Mozambique!X12+Myanmar!X12+Nepal!X12+Niger!X12+Rwanda!X12+'Sierra Leone'!X12+Somalia!X12+Tanzania!X12+Tajikistan!X12+Togo!X12+Uganda!X12+Zimbabwe!X12</f>
        <v>2863734803.3105221</v>
      </c>
      <c r="Y12" s="34">
        <f>Afghanistan!Y12+Bangladesh!Y12+Benin!Y12+'Burkina Faso'!Y12+Burundi!Y12+Cambodia!Y12+CAR!Y12+Chad!Y12+Comoros!Y12+DRC!Y12+DPRK!Y12+Eritrea!Y12+Ethiopia!Y12+Guinea!Y12+'Guinea-Bissau'!Y12+Haiti!Y12+Kenya!Y12+Kyrgyzstan!Y12+Madagascar!Y12+Malawi!Y12+Mali!Y12+Mauritania!Y12+Mozambique!Y12+Myanmar!Y12+Nepal!Y12+Niger!Y12+Rwanda!Y12+'Sierra Leone'!Y12+Somalia!Y12+Tanzania!Y12+Tajikistan!Y12+Togo!Y12+Uganda!Y12+Zimbabwe!Y12</f>
        <v>3625177806.003686</v>
      </c>
      <c r="Z12" s="34">
        <f>Afghanistan!Z12+Bangladesh!Z12+Benin!Z12+'Burkina Faso'!Z12+Burundi!Z12+Cambodia!Z12+CAR!Z12+Chad!Z12+Comoros!Z12+DRC!Z12+DPRK!Z12+Eritrea!Z12+Ethiopia!Z12+Guinea!Z12+'Guinea-Bissau'!Z12+Haiti!Z12+Kenya!Z12+Kyrgyzstan!Z12+Madagascar!Z12+Malawi!Z12+Mali!Z12+Mauritania!Z12+Mozambique!Z12+Myanmar!Z12+Nepal!Z12+Niger!Z12+Rwanda!Z12+'Sierra Leone'!Z12+Somalia!Z12+Tanzania!Z12+Tajikistan!Z12+Togo!Z12+Uganda!Z12+Zimbabwe!Z12</f>
        <v>0</v>
      </c>
      <c r="AA12" s="34">
        <f>Afghanistan!AA12+Bangladesh!AA12+Benin!AA12+'Burkina Faso'!AA12+Burundi!AA12+Cambodia!AA12+CAR!AA12+Chad!AA12+Comoros!AA12+DRC!AA12+DPRK!AA12+Eritrea!AA12+Ethiopia!AA12+Guinea!AA12+'Guinea-Bissau'!AA12+Haiti!AA12+Kenya!AA12+Kyrgyzstan!AA12+Madagascar!AA12+Malawi!AA12+Mali!AA12+Mauritania!AA12+Mozambique!AA12+Myanmar!AA12+Nepal!AA12+Niger!AA12+Rwanda!AA12+'Sierra Leone'!AA12+Somalia!AA12+Tanzania!AA12+Tajikistan!AA12+Togo!AA12+Uganda!AA12+Zimbabwe!AA12</f>
        <v>1340830960.8831844</v>
      </c>
      <c r="AB12" s="34">
        <f>Afghanistan!AB12+Bangladesh!AB12+Benin!AB12+'Burkina Faso'!AB12+Burundi!AB12+Cambodia!AB12+CAR!AB12+Chad!AB12+Comoros!AB12+DRC!AB12+DPRK!AB12+Eritrea!AB12+Ethiopia!AB12+Guinea!AB12+'Guinea-Bissau'!AB12+Haiti!AB12+Kenya!AB12+Kyrgyzstan!AB12+Madagascar!AB12+Malawi!AB12+Mali!AB12+Mauritania!AB12+Mozambique!AB12+Myanmar!AB12+Nepal!AB12+Niger!AB12+Rwanda!AB12+'Sierra Leone'!AB12+Somalia!AB12+Tanzania!AB12+Tajikistan!AB12+Togo!AB12+Uganda!AB12+Zimbabwe!AB12</f>
        <v>1018012331.971874</v>
      </c>
      <c r="AC12" s="34">
        <f>Afghanistan!AC12+Bangladesh!AC12+Benin!AC12+'Burkina Faso'!AC12+Burundi!AC12+Cambodia!AC12+CAR!AC12+Chad!AC12+Comoros!AC12+DRC!AC12+DPRK!AC12+Eritrea!AC12+Ethiopia!AC12+Guinea!AC12+'Guinea-Bissau'!AC12+Haiti!AC12+Kenya!AC12+Kyrgyzstan!AC12+Madagascar!AC12+Malawi!AC12+Mali!AC12+Mauritania!AC12+Mozambique!AC12+Myanmar!AC12+Nepal!AC12+Niger!AC12+Rwanda!AC12+'Sierra Leone'!AC12+Somalia!AC12+Tanzania!AC12+Tajikistan!AC12+Togo!AC12+Uganda!AC12+Zimbabwe!AC12</f>
        <v>1149706587.7639925</v>
      </c>
      <c r="AD12" s="34">
        <f>Afghanistan!AD12+Bangladesh!AD12+Benin!AD12+'Burkina Faso'!AD12+Burundi!AD12+Cambodia!AD12+CAR!AD12+Chad!AD12+Comoros!AD12+DRC!AD12+DPRK!AD12+Eritrea!AD12+Ethiopia!AD12+Guinea!AD12+'Guinea-Bissau'!AD12+Haiti!AD12+Kenya!AD12+Kyrgyzstan!AD12+Madagascar!AD12+Malawi!AD12+Mali!AD12+Mauritania!AD12+Mozambique!AD12+Myanmar!AD12+Nepal!AD12+Niger!AD12+Rwanda!AD12+'Sierra Leone'!AD12+Somalia!AD12+Tanzania!AD12+Tajikistan!AD12+Togo!AD12+Uganda!AD12+Zimbabwe!AD12</f>
        <v>10923963469.961226</v>
      </c>
      <c r="AE12" s="34">
        <f>Afghanistan!AE12+Bangladesh!AE12+Benin!AE12+'Burkina Faso'!AE12+Burundi!AE12+Cambodia!AE12+CAR!AE12+Chad!AE12+Comoros!AE12+DRC!AE12+DPRK!AE12+Eritrea!AE12+Ethiopia!AE12+Guinea!AE12+'Guinea-Bissau'!AE12+Haiti!AE12+Kenya!AE12+Kyrgyzstan!AE12+Madagascar!AE12+Malawi!AE12+Mali!AE12+Mauritania!AE12+Mozambique!AE12+Myanmar!AE12+Nepal!AE12+Niger!AE12+Rwanda!AE12+'Sierra Leone'!AE12+Somalia!AE12+Tanzania!AE12+Tajikistan!AE12+Togo!AE12+Uganda!AE12+Zimbabwe!AE12</f>
        <v>10594448639.652603</v>
      </c>
    </row>
    <row r="13" spans="1:34" x14ac:dyDescent="0.25">
      <c r="A13" t="s">
        <v>28</v>
      </c>
      <c r="B13" t="s">
        <v>29</v>
      </c>
      <c r="C13" s="41">
        <f>Afghanistan!C13+Bangladesh!C13+Benin!C13+'Burkina Faso'!C13+Burundi!C13+Cambodia!C13+CAR!C13+Chad!C13+Comoros!C13+DRC!C13+DPRK!C13+Eritrea!C13+Ethiopia!C13+Guinea!C13+'Guinea-Bissau'!C13+Haiti!C13+Kenya!C13+Kyrgyzstan!C13+Madagascar!C13+Malawi!C13+Mali!C13+Mauritania!C13+Mozambique!C13+Myanmar!C13+Nepal!C13+Niger!C13+Rwanda!C13+'Sierra Leone'!C13+Somalia!C13+Tanzania!C13+Tajikistan!C13+Togo!C13+Uganda!C13+Zimbabwe!C13</f>
        <v>2009703</v>
      </c>
      <c r="D13" s="41">
        <f>Afghanistan!D13+Bangladesh!D13+Benin!D13+'Burkina Faso'!D13+Burundi!D13+Cambodia!D13+CAR!D13+Chad!D13+Comoros!D13+DRC!D13+DPRK!D13+Eritrea!D13+Ethiopia!D13+Guinea!D13+'Guinea-Bissau'!D13+Haiti!D13+Kenya!D13+Kyrgyzstan!D13+Madagascar!D13+Malawi!D13+Mali!D13+Mauritania!D13+Mozambique!D13+Myanmar!D13+Nepal!D13+Niger!D13+Rwanda!D13+'Sierra Leone'!D13+Somalia!D13+Tanzania!D13+Tajikistan!D13+Togo!D13+Uganda!D13+Zimbabwe!D13</f>
        <v>2013150.2653817572</v>
      </c>
      <c r="E13" s="41">
        <f>Afghanistan!E13+Bangladesh!E13+Benin!E13+'Burkina Faso'!E13+Burundi!E13+Cambodia!E13+CAR!E13+Chad!E13+Comoros!E13+DRC!E13+DPRK!E13+Eritrea!E13+Ethiopia!E13+Guinea!E13+'Guinea-Bissau'!E13+Haiti!E13+Kenya!E13+Kyrgyzstan!E13+Madagascar!E13+Malawi!E13+Mali!E13+Mauritania!E13+Mozambique!E13+Myanmar!E13+Nepal!E13+Niger!E13+Rwanda!E13+'Sierra Leone'!E13+Somalia!E13+Tanzania!E13+Tajikistan!E13+Togo!E13+Uganda!E13+Zimbabwe!E13</f>
        <v>2032026.8876162784</v>
      </c>
      <c r="F13" s="41">
        <f>Afghanistan!F13+Bangladesh!F13+Benin!F13+'Burkina Faso'!F13+Burundi!F13+Cambodia!F13+CAR!F13+Chad!F13+Comoros!F13+DRC!F13+DPRK!F13+Eritrea!F13+Ethiopia!F13+Guinea!F13+'Guinea-Bissau'!F13+Haiti!F13+Kenya!F13+Kyrgyzstan!F13+Madagascar!F13+Malawi!F13+Mali!F13+Mauritania!F13+Mozambique!F13+Myanmar!F13+Nepal!F13+Niger!F13+Rwanda!F13+'Sierra Leone'!F13+Somalia!F13+Tanzania!F13+Tajikistan!F13+Togo!F13+Uganda!F13+Zimbabwe!F13</f>
        <v>2064255.3572294768</v>
      </c>
      <c r="G13" s="41">
        <f>Afghanistan!G13+Bangladesh!G13+Benin!G13+'Burkina Faso'!G13+Burundi!G13+Cambodia!G13+CAR!G13+Chad!G13+Comoros!G13+DRC!G13+DPRK!G13+Eritrea!G13+Ethiopia!G13+Guinea!G13+'Guinea-Bissau'!G13+Haiti!G13+Kenya!G13+Kyrgyzstan!G13+Madagascar!G13+Malawi!G13+Mali!G13+Mauritania!G13+Mozambique!G13+Myanmar!G13+Nepal!G13+Niger!G13+Rwanda!G13+'Sierra Leone'!G13+Somalia!G13+Tanzania!G13+Tajikistan!G13+Togo!G13+Uganda!G13+Zimbabwe!G13</f>
        <v>1848393.9359196839</v>
      </c>
      <c r="H13" s="41">
        <f>Afghanistan!H13+Bangladesh!H13+Benin!H13+'Burkina Faso'!H13+Burundi!H13+Cambodia!H13+CAR!H13+Chad!H13+Comoros!H13+DRC!H13+DPRK!H13+Eritrea!H13+Ethiopia!H13+Guinea!H13+'Guinea-Bissau'!H13+Haiti!H13+Kenya!H13+Kyrgyzstan!H13+Madagascar!H13+Malawi!H13+Mali!H13+Mauritania!H13+Mozambique!H13+Myanmar!H13+Nepal!H13+Niger!H13+Rwanda!H13+'Sierra Leone'!H13+Somalia!H13+Tanzania!H13+Tajikistan!H13+Togo!H13+Uganda!H13+Zimbabwe!H13</f>
        <v>1098849.4418880863</v>
      </c>
      <c r="I13" s="41">
        <f>Afghanistan!I13+Bangladesh!I13+Benin!I13+'Burkina Faso'!I13+Burundi!I13+Cambodia!I13+CAR!I13+Chad!I13+Comoros!I13+DRC!I13+DPRK!I13+Eritrea!I13+Ethiopia!I13+Guinea!I13+'Guinea-Bissau'!I13+Haiti!I13+Kenya!I13+Kyrgyzstan!I13+Madagascar!I13+Malawi!I13+Mali!I13+Mauritania!I13+Mozambique!I13+Myanmar!I13+Nepal!I13+Niger!I13+Rwanda!I13+'Sierra Leone'!I13+Somalia!I13+Tanzania!I13+Tajikistan!I13+Togo!I13+Uganda!I13+Zimbabwe!I13</f>
        <v>1006575.1283710948</v>
      </c>
      <c r="J13" s="41">
        <f>Afghanistan!J13+Bangladesh!J13+Benin!J13+'Burkina Faso'!J13+Burundi!J13+Cambodia!J13+CAR!J13+Chad!J13+Comoros!J13+DRC!J13+DPRK!J13+Eritrea!J13+Ethiopia!J13+Guinea!J13+'Guinea-Bissau'!J13+Haiti!J13+Kenya!J13+Kyrgyzstan!J13+Madagascar!J13+Malawi!J13+Mali!J13+Mauritania!J13+Mozambique!J13+Myanmar!J13+Nepal!J13+Niger!J13+Rwanda!J13+'Sierra Leone'!J13+Somalia!J13+Tanzania!J13+Tajikistan!J13+Togo!J13+Uganda!J13+Zimbabwe!J13</f>
        <v>7284297.1354378657</v>
      </c>
      <c r="K13" s="41">
        <f>Afghanistan!K13+Bangladesh!K13+Benin!K13+'Burkina Faso'!K13+Burundi!K13+Cambodia!K13+CAR!K13+Chad!K13+Comoros!K13+DRC!K13+DPRK!K13+Eritrea!K13+Ethiopia!K13+Guinea!K13+'Guinea-Bissau'!K13+Haiti!K13+Kenya!K13+Kyrgyzstan!K13+Madagascar!K13+Malawi!K13+Mali!K13+Mauritania!K13+Mozambique!K13+Myanmar!K13+Nepal!K13+Niger!K13+Rwanda!K13+'Sierra Leone'!K13+Somalia!K13+Tanzania!K13+Tajikistan!K13+Togo!K13+Uganda!K13+Zimbabwe!K13</f>
        <v>10283099.458455916</v>
      </c>
      <c r="N13" t="s">
        <v>32</v>
      </c>
      <c r="O13" s="34">
        <f>Afghanistan!O13+Bangladesh!O13+Benin!O13+'Burkina Faso'!O13+Burundi!O13+Cambodia!O13+CAR!O13+Chad!O13+Comoros!O13+DRC!O13+DPRK!O13+Eritrea!O13+Ethiopia!O13+Guinea!O13+'Guinea-Bissau'!O13+Haiti!O13+Kenya!O13+Kyrgyzstan!O13+Madagascar!O13+Malawi!O13+Mali!O13+Mauritania!O13+Mozambique!O13+Myanmar!O13+Nepal!O13+Niger!O13+Rwanda!O13+'Sierra Leone'!O13+Somalia!O13+Tanzania!O13+Tajikistan!O13+Togo!O13+Uganda!O13+Zimbabwe!O13</f>
        <v>582638098.50715542</v>
      </c>
      <c r="P13" s="34">
        <f>Afghanistan!P13+Bangladesh!P13+Benin!P13+'Burkina Faso'!P13+Burundi!P13+Cambodia!P13+CAR!P13+Chad!P13+Comoros!P13+DRC!P13+DPRK!P13+Eritrea!P13+Ethiopia!P13+Guinea!P13+'Guinea-Bissau'!P13+Haiti!P13+Kenya!P13+Kyrgyzstan!P13+Madagascar!P13+Malawi!P13+Mali!P13+Mauritania!P13+Mozambique!P13+Myanmar!P13+Nepal!P13+Niger!P13+Rwanda!P13+'Sierra Leone'!P13+Somalia!P13+Tanzania!P13+Tajikistan!P13+Togo!P13+Uganda!P13+Zimbabwe!P13</f>
        <v>1488396454.7530191</v>
      </c>
      <c r="Q13" s="34">
        <f>Afghanistan!Q13+Bangladesh!Q13+Benin!Q13+'Burkina Faso'!Q13+Burundi!Q13+Cambodia!Q13+CAR!Q13+Chad!Q13+Comoros!Q13+DRC!Q13+DPRK!Q13+Eritrea!Q13+Ethiopia!Q13+Guinea!Q13+'Guinea-Bissau'!Q13+Haiti!Q13+Kenya!Q13+Kyrgyzstan!Q13+Madagascar!Q13+Malawi!Q13+Mali!Q13+Mauritania!Q13+Mozambique!Q13+Myanmar!Q13+Nepal!Q13+Niger!Q13+Rwanda!Q13+'Sierra Leone'!Q13+Somalia!Q13+Tanzania!Q13+Tajikistan!Q13+Togo!Q13+Uganda!Q13+Zimbabwe!Q13</f>
        <v>2484502726.3708935</v>
      </c>
      <c r="R13" s="34">
        <f>Afghanistan!R13+Bangladesh!R13+Benin!R13+'Burkina Faso'!R13+Burundi!R13+Cambodia!R13+CAR!R13+Chad!R13+Comoros!R13+DRC!R13+DPRK!R13+Eritrea!R13+Ethiopia!R13+Guinea!R13+'Guinea-Bissau'!R13+Haiti!R13+Kenya!R13+Kyrgyzstan!R13+Madagascar!R13+Malawi!R13+Mali!R13+Mauritania!R13+Mozambique!R13+Myanmar!R13+Nepal!R13+Niger!R13+Rwanda!R13+'Sierra Leone'!R13+Somalia!R13+Tanzania!R13+Tajikistan!R13+Togo!R13+Uganda!R13+Zimbabwe!R13</f>
        <v>10537836284.15226</v>
      </c>
      <c r="S13" s="34">
        <f>Afghanistan!S13+Bangladesh!S13+Benin!S13+'Burkina Faso'!S13+Burundi!S13+Cambodia!S13+CAR!S13+Chad!S13+Comoros!S13+DRC!S13+DPRK!S13+Eritrea!S13+Ethiopia!S13+Guinea!S13+'Guinea-Bissau'!S13+Haiti!S13+Kenya!S13+Kyrgyzstan!S13+Madagascar!S13+Malawi!S13+Mali!S13+Mauritania!S13+Mozambique!S13+Myanmar!S13+Nepal!S13+Niger!S13+Rwanda!S13+'Sierra Leone'!S13+Somalia!S13+Tanzania!S13+Tajikistan!S13+Togo!S13+Uganda!S13+Zimbabwe!S13</f>
        <v>19976673923.487076</v>
      </c>
      <c r="T13" s="34">
        <f>Afghanistan!T13+Bangladesh!T13+Benin!T13+'Burkina Faso'!T13+Burundi!T13+Cambodia!T13+CAR!T13+Chad!T13+Comoros!T13+DRC!T13+DPRK!T13+Eritrea!T13+Ethiopia!T13+Guinea!T13+'Guinea-Bissau'!T13+Haiti!T13+Kenya!T13+Kyrgyzstan!T13+Madagascar!T13+Malawi!T13+Mali!T13+Mauritania!T13+Mozambique!T13+Myanmar!T13+Nepal!T13+Niger!T13+Rwanda!T13+'Sierra Leone'!T13+Somalia!T13+Tanzania!T13+Tajikistan!T13+Togo!T13+Uganda!T13+Zimbabwe!T13</f>
        <v>0</v>
      </c>
      <c r="U13" s="34">
        <f>Afghanistan!U13+Bangladesh!U13+Benin!U13+'Burkina Faso'!U13+Burundi!U13+Cambodia!U13+CAR!U13+Chad!U13+Comoros!U13+DRC!U13+DPRK!U13+Eritrea!U13+Ethiopia!U13+Guinea!U13+'Guinea-Bissau'!U13+Haiti!U13+Kenya!U13+Kyrgyzstan!U13+Madagascar!U13+Malawi!U13+Mali!U13+Mauritania!U13+Mozambique!U13+Myanmar!U13+Nepal!U13+Niger!U13+Rwanda!U13+'Sierra Leone'!U13+Somalia!U13+Tanzania!U13+Tajikistan!U13+Togo!U13+Uganda!U13+Zimbabwe!U13</f>
        <v>530845478.99685341</v>
      </c>
      <c r="V13" s="34">
        <f>Afghanistan!V13+Bangladesh!V13+Benin!V13+'Burkina Faso'!V13+Burundi!V13+Cambodia!V13+CAR!V13+Chad!V13+Comoros!V13+DRC!V13+DPRK!V13+Eritrea!V13+Ethiopia!V13+Guinea!V13+'Guinea-Bissau'!V13+Haiti!V13+Kenya!V13+Kyrgyzstan!V13+Madagascar!V13+Malawi!V13+Mali!V13+Mauritania!V13+Mozambique!V13+Myanmar!V13+Nepal!V13+Niger!V13+Rwanda!V13+'Sierra Leone'!V13+Somalia!V13+Tanzania!V13+Tajikistan!V13+Togo!V13+Uganda!V13+Zimbabwe!V13</f>
        <v>754735227.63065946</v>
      </c>
      <c r="W13" s="34">
        <f>Afghanistan!W13+Bangladesh!W13+Benin!W13+'Burkina Faso'!W13+Burundi!W13+Cambodia!W13+CAR!W13+Chad!W13+Comoros!W13+DRC!W13+DPRK!W13+Eritrea!W13+Ethiopia!W13+Guinea!W13+'Guinea-Bissau'!W13+Haiti!W13+Kenya!W13+Kyrgyzstan!W13+Madagascar!W13+Malawi!W13+Mali!W13+Mauritania!W13+Mozambique!W13+Myanmar!W13+Nepal!W13+Niger!W13+Rwanda!W13+'Sierra Leone'!W13+Somalia!W13+Tanzania!W13+Tajikistan!W13+Togo!W13+Uganda!W13+Zimbabwe!W13</f>
        <v>1161103841.7432294</v>
      </c>
      <c r="X13" s="34">
        <f>Afghanistan!X13+Bangladesh!X13+Benin!X13+'Burkina Faso'!X13+Burundi!X13+Cambodia!X13+CAR!X13+Chad!X13+Comoros!X13+DRC!X13+DPRK!X13+Eritrea!X13+Ethiopia!X13+Guinea!X13+'Guinea-Bissau'!X13+Haiti!X13+Kenya!X13+Kyrgyzstan!X13+Madagascar!X13+Malawi!X13+Mali!X13+Mauritania!X13+Mozambique!X13+Myanmar!X13+Nepal!X13+Niger!X13+Rwanda!X13+'Sierra Leone'!X13+Somalia!X13+Tanzania!X13+Tajikistan!X13+Togo!X13+Uganda!X13+Zimbabwe!X13</f>
        <v>6463900132.2431574</v>
      </c>
      <c r="Y13" s="34">
        <f>Afghanistan!Y13+Bangladesh!Y13+Benin!Y13+'Burkina Faso'!Y13+Burundi!Y13+Cambodia!Y13+CAR!Y13+Chad!Y13+Comoros!Y13+DRC!Y13+DPRK!Y13+Eritrea!Y13+Ethiopia!Y13+Guinea!Y13+'Guinea-Bissau'!Y13+Haiti!Y13+Kenya!Y13+Kyrgyzstan!Y13+Madagascar!Y13+Malawi!Y13+Mali!Y13+Mauritania!Y13+Mozambique!Y13+Myanmar!Y13+Nepal!Y13+Niger!Y13+Rwanda!Y13+'Sierra Leone'!Y13+Somalia!Y13+Tanzania!Y13+Tajikistan!Y13+Togo!Y13+Uganda!Y13+Zimbabwe!Y13</f>
        <v>9528680905.3754387</v>
      </c>
      <c r="Z13" s="34">
        <f>Afghanistan!Z13+Bangladesh!Z13+Benin!Z13+'Burkina Faso'!Z13+Burundi!Z13+Cambodia!Z13+CAR!Z13+Chad!Z13+Comoros!Z13+DRC!Z13+DPRK!Z13+Eritrea!Z13+Ethiopia!Z13+Guinea!Z13+'Guinea-Bissau'!Z13+Haiti!Z13+Kenya!Z13+Kyrgyzstan!Z13+Madagascar!Z13+Malawi!Z13+Mali!Z13+Mauritania!Z13+Mozambique!Z13+Myanmar!Z13+Nepal!Z13+Niger!Z13+Rwanda!Z13+'Sierra Leone'!Z13+Somalia!Z13+Tanzania!Z13+Tajikistan!Z13+Togo!Z13+Uganda!Z13+Zimbabwe!Z13</f>
        <v>0</v>
      </c>
      <c r="AA13" s="34">
        <f>Afghanistan!AA13+Bangladesh!AA13+Benin!AA13+'Burkina Faso'!AA13+Burundi!AA13+Cambodia!AA13+CAR!AA13+Chad!AA13+Comoros!AA13+DRC!AA13+DPRK!AA13+Eritrea!AA13+Ethiopia!AA13+Guinea!AA13+'Guinea-Bissau'!AA13+Haiti!AA13+Kenya!AA13+Kyrgyzstan!AA13+Madagascar!AA13+Malawi!AA13+Mali!AA13+Mauritania!AA13+Mozambique!AA13+Myanmar!AA13+Nepal!AA13+Niger!AA13+Rwanda!AA13+'Sierra Leone'!AA13+Somalia!AA13+Tanzania!AA13+Tajikistan!AA13+Togo!AA13+Uganda!AA13+Zimbabwe!AA13</f>
        <v>1113483577.504009</v>
      </c>
      <c r="AB13" s="34">
        <f>Afghanistan!AB13+Bangladesh!AB13+Benin!AB13+'Burkina Faso'!AB13+Burundi!AB13+Cambodia!AB13+CAR!AB13+Chad!AB13+Comoros!AB13+DRC!AB13+DPRK!AB13+Eritrea!AB13+Ethiopia!AB13+Guinea!AB13+'Guinea-Bissau'!AB13+Haiti!AB13+Kenya!AB13+Kyrgyzstan!AB13+Madagascar!AB13+Malawi!AB13+Mali!AB13+Mauritania!AB13+Mozambique!AB13+Myanmar!AB13+Nepal!AB13+Niger!AB13+Rwanda!AB13+'Sierra Leone'!AB13+Somalia!AB13+Tanzania!AB13+Tajikistan!AB13+Togo!AB13+Uganda!AB13+Zimbabwe!AB13</f>
        <v>2243131682.3836789</v>
      </c>
      <c r="AC13" s="34">
        <f>Afghanistan!AC13+Bangladesh!AC13+Benin!AC13+'Burkina Faso'!AC13+Burundi!AC13+Cambodia!AC13+CAR!AC13+Chad!AC13+Comoros!AC13+DRC!AC13+DPRK!AC13+Eritrea!AC13+Ethiopia!AC13+Guinea!AC13+'Guinea-Bissau'!AC13+Haiti!AC13+Kenya!AC13+Kyrgyzstan!AC13+Madagascar!AC13+Malawi!AC13+Mali!AC13+Mauritania!AC13+Mozambique!AC13+Myanmar!AC13+Nepal!AC13+Niger!AC13+Rwanda!AC13+'Sierra Leone'!AC13+Somalia!AC13+Tanzania!AC13+Tajikistan!AC13+Togo!AC13+Uganda!AC13+Zimbabwe!AC13</f>
        <v>3645606568.1141224</v>
      </c>
      <c r="AD13" s="34">
        <f>Afghanistan!AD13+Bangladesh!AD13+Benin!AD13+'Burkina Faso'!AD13+Burundi!AD13+Cambodia!AD13+CAR!AD13+Chad!AD13+Comoros!AD13+DRC!AD13+DPRK!AD13+Eritrea!AD13+Ethiopia!AD13+Guinea!AD13+'Guinea-Bissau'!AD13+Haiti!AD13+Kenya!AD13+Kyrgyzstan!AD13+Madagascar!AD13+Malawi!AD13+Mali!AD13+Mauritania!AD13+Mozambique!AD13+Myanmar!AD13+Nepal!AD13+Niger!AD13+Rwanda!AD13+'Sierra Leone'!AD13+Somalia!AD13+Tanzania!AD13+Tajikistan!AD13+Togo!AD13+Uganda!AD13+Zimbabwe!AD13</f>
        <v>17001736416.395416</v>
      </c>
      <c r="AE13" s="34">
        <f>Afghanistan!AE13+Bangladesh!AE13+Benin!AE13+'Burkina Faso'!AE13+Burundi!AE13+Cambodia!AE13+CAR!AE13+Chad!AE13+Comoros!AE13+DRC!AE13+DPRK!AE13+Eritrea!AE13+Ethiopia!AE13+Guinea!AE13+'Guinea-Bissau'!AE13+Haiti!AE13+Kenya!AE13+Kyrgyzstan!AE13+Madagascar!AE13+Malawi!AE13+Mali!AE13+Mauritania!AE13+Mozambique!AE13+Myanmar!AE13+Nepal!AE13+Niger!AE13+Rwanda!AE13+'Sierra Leone'!AE13+Somalia!AE13+Tanzania!AE13+Tajikistan!AE13+Togo!AE13+Uganda!AE13+Zimbabwe!AE13</f>
        <v>29505354828.862518</v>
      </c>
    </row>
    <row r="14" spans="1:34" x14ac:dyDescent="0.25">
      <c r="B14" t="s">
        <v>31</v>
      </c>
      <c r="C14" s="41">
        <f>Afghanistan!C14+Bangladesh!C14+Benin!C14+'Burkina Faso'!C14+Burundi!C14+Cambodia!C14+CAR!C14+Chad!C14+Comoros!C14+DRC!C14+DPRK!C14+Eritrea!C14+Ethiopia!C14+Guinea!C14+'Guinea-Bissau'!C14+Haiti!C14+Kenya!C14+Kyrgyzstan!C14+Madagascar!C14+Malawi!C14+Mali!C14+Mauritania!C14+Mozambique!C14+Myanmar!C14+Nepal!C14+Niger!C14+Rwanda!C14+'Sierra Leone'!C14+Somalia!C14+Tanzania!C14+Tajikistan!C14+Togo!C14+Uganda!C14+Zimbabwe!C14</f>
        <v>430239</v>
      </c>
      <c r="D14" s="41">
        <f>Afghanistan!D14+Bangladesh!D14+Benin!D14+'Burkina Faso'!D14+Burundi!D14+Cambodia!D14+CAR!D14+Chad!D14+Comoros!D14+DRC!D14+DPRK!D14+Eritrea!D14+Ethiopia!D14+Guinea!D14+'Guinea-Bissau'!D14+Haiti!D14+Kenya!D14+Kyrgyzstan!D14+Madagascar!D14+Malawi!D14+Mali!D14+Mauritania!D14+Mozambique!D14+Myanmar!D14+Nepal!D14+Niger!D14+Rwanda!D14+'Sierra Leone'!D14+Somalia!D14+Tanzania!D14+Tajikistan!D14+Togo!D14+Uganda!D14+Zimbabwe!D14</f>
        <v>432394.02954417735</v>
      </c>
      <c r="E14" s="41">
        <f>Afghanistan!E14+Bangladesh!E14+Benin!E14+'Burkina Faso'!E14+Burundi!E14+Cambodia!E14+CAR!E14+Chad!E14+Comoros!E14+DRC!E14+DPRK!E14+Eritrea!E14+Ethiopia!E14+Guinea!E14+'Guinea-Bissau'!E14+Haiti!E14+Kenya!E14+Kyrgyzstan!E14+Madagascar!E14+Malawi!E14+Mali!E14+Mauritania!E14+Mozambique!E14+Myanmar!E14+Nepal!E14+Niger!E14+Rwanda!E14+'Sierra Leone'!E14+Somalia!E14+Tanzania!E14+Tajikistan!E14+Togo!E14+Uganda!E14+Zimbabwe!E14</f>
        <v>439378.39218846621</v>
      </c>
      <c r="F14" s="41">
        <f>Afghanistan!F14+Bangladesh!F14+Benin!F14+'Burkina Faso'!F14+Burundi!F14+Cambodia!F14+CAR!F14+Chad!F14+Comoros!F14+DRC!F14+DPRK!F14+Eritrea!F14+Ethiopia!F14+Guinea!F14+'Guinea-Bissau'!F14+Haiti!F14+Kenya!F14+Kyrgyzstan!F14+Madagascar!F14+Malawi!F14+Mali!F14+Mauritania!F14+Mozambique!F14+Myanmar!F14+Nepal!F14+Niger!F14+Rwanda!F14+'Sierra Leone'!F14+Somalia!F14+Tanzania!F14+Tajikistan!F14+Togo!F14+Uganda!F14+Zimbabwe!F14</f>
        <v>448718.1704295004</v>
      </c>
      <c r="G14" s="41">
        <f>Afghanistan!G14+Bangladesh!G14+Benin!G14+'Burkina Faso'!G14+Burundi!G14+Cambodia!G14+CAR!G14+Chad!G14+Comoros!G14+DRC!G14+DPRK!G14+Eritrea!G14+Ethiopia!G14+Guinea!G14+'Guinea-Bissau'!G14+Haiti!G14+Kenya!G14+Kyrgyzstan!G14+Madagascar!G14+Malawi!G14+Mali!G14+Mauritania!G14+Mozambique!G14+Myanmar!G14+Nepal!G14+Niger!G14+Rwanda!G14+'Sierra Leone'!G14+Somalia!G14+Tanzania!G14+Tajikistan!G14+Togo!G14+Uganda!G14+Zimbabwe!G14</f>
        <v>336198.70526830148</v>
      </c>
      <c r="H14" s="41">
        <f>Afghanistan!H14+Bangladesh!H14+Benin!H14+'Burkina Faso'!H14+Burundi!H14+Cambodia!H14+CAR!H14+Chad!H14+Comoros!H14+DRC!H14+DPRK!H14+Eritrea!H14+Ethiopia!H14+Guinea!H14+'Guinea-Bissau'!H14+Haiti!H14+Kenya!H14+Kyrgyzstan!H14+Madagascar!H14+Malawi!H14+Mali!H14+Mauritania!H14+Mozambique!H14+Myanmar!H14+Nepal!H14+Niger!H14+Rwanda!H14+'Sierra Leone'!H14+Somalia!H14+Tanzania!H14+Tajikistan!H14+Togo!H14+Uganda!H14+Zimbabwe!H14</f>
        <v>136927.29251283724</v>
      </c>
      <c r="I14" s="41">
        <f>Afghanistan!I14+Bangladesh!I14+Benin!I14+'Burkina Faso'!I14+Burundi!I14+Cambodia!I14+CAR!I14+Chad!I14+Comoros!I14+DRC!I14+DPRK!I14+Eritrea!I14+Ethiopia!I14+Guinea!I14+'Guinea-Bissau'!I14+Haiti!I14+Kenya!I14+Kyrgyzstan!I14+Madagascar!I14+Malawi!I14+Mali!I14+Mauritania!I14+Mozambique!I14+Myanmar!I14+Nepal!I14+Niger!I14+Rwanda!I14+'Sierra Leone'!I14+Somalia!I14+Tanzania!I14+Tajikistan!I14+Togo!I14+Uganda!I14+Zimbabwe!I14</f>
        <v>60394.507702265706</v>
      </c>
      <c r="J14" s="41">
        <f>Afghanistan!J14+Bangladesh!J14+Benin!J14+'Burkina Faso'!J14+Burundi!J14+Cambodia!J14+CAR!J14+Chad!J14+Comoros!J14+DRC!J14+DPRK!J14+Eritrea!J14+Ethiopia!J14+Guinea!J14+'Guinea-Bissau'!J14+Haiti!J14+Kenya!J14+Kyrgyzstan!J14+Madagascar!J14+Malawi!J14+Mali!J14+Mauritania!J14+Mozambique!J14+Myanmar!J14+Nepal!J14+Niger!J14+Rwanda!J14+'Sierra Leone'!J14+Somalia!J14+Tanzania!J14+Tajikistan!J14+Togo!J14+Uganda!J14+Zimbabwe!J14</f>
        <v>2352944.9072187832</v>
      </c>
      <c r="K14" s="41">
        <f>Afghanistan!K14+Bangladesh!K14+Benin!K14+'Burkina Faso'!K14+Burundi!K14+Cambodia!K14+CAR!K14+Chad!K14+Comoros!K14+DRC!K14+DPRK!K14+Eritrea!K14+Ethiopia!K14+Guinea!K14+'Guinea-Bissau'!K14+Haiti!K14+Kenya!K14+Kyrgyzstan!K14+Madagascar!K14+Malawi!K14+Mali!K14+Mauritania!K14+Mozambique!K14+Myanmar!K14+Nepal!K14+Niger!K14+Rwanda!K14+'Sierra Leone'!K14+Somalia!K14+Tanzania!K14+Tajikistan!K14+Togo!K14+Uganda!K14+Zimbabwe!K14</f>
        <v>3528596.3080099509</v>
      </c>
      <c r="N14" t="s">
        <v>35</v>
      </c>
      <c r="O14" s="34">
        <f>Afghanistan!O14+Bangladesh!O14+Benin!O14+'Burkina Faso'!O14+Burundi!O14+Cambodia!O14+CAR!O14+Chad!O14+Comoros!O14+DRC!O14+DPRK!O14+Eritrea!O14+Ethiopia!O14+Guinea!O14+'Guinea-Bissau'!O14+Haiti!O14+Kenya!O14+Kyrgyzstan!O14+Madagascar!O14+Malawi!O14+Mali!O14+Mauritania!O14+Mozambique!O14+Myanmar!O14+Nepal!O14+Niger!O14+Rwanda!O14+'Sierra Leone'!O14+Somalia!O14+Tanzania!O14+Tajikistan!O14+Togo!O14+Uganda!O14+Zimbabwe!O14</f>
        <v>571276248.93749487</v>
      </c>
      <c r="P14" s="34">
        <f>Afghanistan!P14+Bangladesh!P14+Benin!P14+'Burkina Faso'!P14+Burundi!P14+Cambodia!P14+CAR!P14+Chad!P14+Comoros!P14+DRC!P14+DPRK!P14+Eritrea!P14+Ethiopia!P14+Guinea!P14+'Guinea-Bissau'!P14+Haiti!P14+Kenya!P14+Kyrgyzstan!P14+Madagascar!P14+Malawi!P14+Mali!P14+Mauritania!P14+Mozambique!P14+Myanmar!P14+Nepal!P14+Niger!P14+Rwanda!P14+'Sierra Leone'!P14+Somalia!P14+Tanzania!P14+Tajikistan!P14+Togo!P14+Uganda!P14+Zimbabwe!P14</f>
        <v>1724986023.8870974</v>
      </c>
      <c r="Q14" s="34">
        <f>Afghanistan!Q14+Bangladesh!Q14+Benin!Q14+'Burkina Faso'!Q14+Burundi!Q14+Cambodia!Q14+CAR!Q14+Chad!Q14+Comoros!Q14+DRC!Q14+DPRK!Q14+Eritrea!Q14+Ethiopia!Q14+Guinea!Q14+'Guinea-Bissau'!Q14+Haiti!Q14+Kenya!Q14+Kyrgyzstan!Q14+Madagascar!Q14+Malawi!Q14+Mali!Q14+Mauritania!Q14+Mozambique!Q14+Myanmar!Q14+Nepal!Q14+Niger!Q14+Rwanda!Q14+'Sierra Leone'!Q14+Somalia!Q14+Tanzania!Q14+Tajikistan!Q14+Togo!Q14+Uganda!Q14+Zimbabwe!Q14</f>
        <v>2866482809.7167411</v>
      </c>
      <c r="R14" s="34">
        <f>Afghanistan!R14+Bangladesh!R14+Benin!R14+'Burkina Faso'!R14+Burundi!R14+Cambodia!R14+CAR!R14+Chad!R14+Comoros!R14+DRC!R14+DPRK!R14+Eritrea!R14+Ethiopia!R14+Guinea!R14+'Guinea-Bissau'!R14+Haiti!R14+Kenya!R14+Kyrgyzstan!R14+Madagascar!R14+Malawi!R14+Mali!R14+Mauritania!R14+Mozambique!R14+Myanmar!R14+Nepal!R14+Niger!R14+Rwanda!R14+'Sierra Leone'!R14+Somalia!R14+Tanzania!R14+Tajikistan!R14+Togo!R14+Uganda!R14+Zimbabwe!R14</f>
        <v>11324674229.157129</v>
      </c>
      <c r="S14" s="34">
        <f>Afghanistan!S14+Bangladesh!S14+Benin!S14+'Burkina Faso'!S14+Burundi!S14+Cambodia!S14+CAR!S14+Chad!S14+Comoros!S14+DRC!S14+DPRK!S14+Eritrea!S14+Ethiopia!S14+Guinea!S14+'Guinea-Bissau'!S14+Haiti!S14+Kenya!S14+Kyrgyzstan!S14+Madagascar!S14+Malawi!S14+Mali!S14+Mauritania!S14+Mozambique!S14+Myanmar!S14+Nepal!S14+Niger!S14+Rwanda!S14+'Sierra Leone'!S14+Somalia!S14+Tanzania!S14+Tajikistan!S14+Togo!S14+Uganda!S14+Zimbabwe!S14</f>
        <v>23073994540.564812</v>
      </c>
      <c r="T14" s="34">
        <f>Afghanistan!T14+Bangladesh!T14+Benin!T14+'Burkina Faso'!T14+Burundi!T14+Cambodia!T14+CAR!T14+Chad!T14+Comoros!T14+DRC!T14+DPRK!T14+Eritrea!T14+Ethiopia!T14+Guinea!T14+'Guinea-Bissau'!T14+Haiti!T14+Kenya!T14+Kyrgyzstan!T14+Madagascar!T14+Malawi!T14+Mali!T14+Mauritania!T14+Mozambique!T14+Myanmar!T14+Nepal!T14+Niger!T14+Rwanda!T14+'Sierra Leone'!T14+Somalia!T14+Tanzania!T14+Tajikistan!T14+Togo!T14+Uganda!T14+Zimbabwe!T14</f>
        <v>0</v>
      </c>
      <c r="U14" s="34">
        <f>Afghanistan!U14+Bangladesh!U14+Benin!U14+'Burkina Faso'!U14+Burundi!U14+Cambodia!U14+CAR!U14+Chad!U14+Comoros!U14+DRC!U14+DPRK!U14+Eritrea!U14+Ethiopia!U14+Guinea!U14+'Guinea-Bissau'!U14+Haiti!U14+Kenya!U14+Kyrgyzstan!U14+Madagascar!U14+Malawi!U14+Mali!U14+Mauritania!U14+Mozambique!U14+Myanmar!U14+Nepal!U14+Niger!U14+Rwanda!U14+'Sierra Leone'!U14+Somalia!U14+Tanzania!U14+Tajikistan!U14+Togo!U14+Uganda!U14+Zimbabwe!U14</f>
        <v>494124538.04576695</v>
      </c>
      <c r="V14" s="34">
        <f>Afghanistan!V14+Bangladesh!V14+Benin!V14+'Burkina Faso'!V14+Burundi!V14+Cambodia!V14+CAR!V14+Chad!V14+Comoros!V14+DRC!V14+DPRK!V14+Eritrea!V14+Ethiopia!V14+Guinea!V14+'Guinea-Bissau'!V14+Haiti!V14+Kenya!V14+Kyrgyzstan!V14+Madagascar!V14+Malawi!V14+Mali!V14+Mauritania!V14+Mozambique!V14+Myanmar!V14+Nepal!V14+Niger!V14+Rwanda!V14+'Sierra Leone'!V14+Somalia!V14+Tanzania!V14+Tajikistan!V14+Togo!V14+Uganda!V14+Zimbabwe!V14</f>
        <v>704470140.88474488</v>
      </c>
      <c r="W14" s="34">
        <f>Afghanistan!W14+Bangladesh!W14+Benin!W14+'Burkina Faso'!W14+Burundi!W14+Cambodia!W14+CAR!W14+Chad!W14+Comoros!W14+DRC!W14+DPRK!W14+Eritrea!W14+Ethiopia!W14+Guinea!W14+'Guinea-Bissau'!W14+Haiti!W14+Kenya!W14+Kyrgyzstan!W14+Madagascar!W14+Malawi!W14+Mali!W14+Mauritania!W14+Mozambique!W14+Myanmar!W14+Nepal!W14+Niger!W14+Rwanda!W14+'Sierra Leone'!W14+Somalia!W14+Tanzania!W14+Tajikistan!W14+Togo!W14+Uganda!W14+Zimbabwe!W14</f>
        <v>1083273648.8005414</v>
      </c>
      <c r="X14" s="34">
        <f>Afghanistan!X14+Bangladesh!X14+Benin!X14+'Burkina Faso'!X14+Burundi!X14+Cambodia!X14+CAR!X14+Chad!X14+Comoros!X14+DRC!X14+DPRK!X14+Eritrea!X14+Ethiopia!X14+Guinea!X14+'Guinea-Bissau'!X14+Haiti!X14+Kenya!X14+Kyrgyzstan!X14+Madagascar!X14+Malawi!X14+Mali!X14+Mauritania!X14+Mozambique!X14+Myanmar!X14+Nepal!X14+Niger!X14+Rwanda!X14+'Sierra Leone'!X14+Somalia!X14+Tanzania!X14+Tajikistan!X14+Togo!X14+Uganda!X14+Zimbabwe!X14</f>
        <v>6025291609.2358265</v>
      </c>
      <c r="Y14" s="34">
        <f>Afghanistan!Y14+Bangladesh!Y14+Benin!Y14+'Burkina Faso'!Y14+Burundi!Y14+Cambodia!Y14+CAR!Y14+Chad!Y14+Comoros!Y14+DRC!Y14+DPRK!Y14+Eritrea!Y14+Ethiopia!Y14+Guinea!Y14+'Guinea-Bissau'!Y14+Haiti!Y14+Kenya!Y14+Kyrgyzstan!Y14+Madagascar!Y14+Malawi!Y14+Mali!Y14+Mauritania!Y14+Mozambique!Y14+Myanmar!Y14+Nepal!Y14+Niger!Y14+Rwanda!Y14+'Sierra Leone'!Y14+Somalia!Y14+Tanzania!Y14+Tajikistan!Y14+Togo!Y14+Uganda!Y14+Zimbabwe!Y14</f>
        <v>8891851675.2227993</v>
      </c>
      <c r="Z14" s="34">
        <f>Afghanistan!Z14+Bangladesh!Z14+Benin!Z14+'Burkina Faso'!Z14+Burundi!Z14+Cambodia!Z14+CAR!Z14+Chad!Z14+Comoros!Z14+DRC!Z14+DPRK!Z14+Eritrea!Z14+Ethiopia!Z14+Guinea!Z14+'Guinea-Bissau'!Z14+Haiti!Z14+Kenya!Z14+Kyrgyzstan!Z14+Madagascar!Z14+Malawi!Z14+Mali!Z14+Mauritania!Z14+Mozambique!Z14+Myanmar!Z14+Nepal!Z14+Niger!Z14+Rwanda!Z14+'Sierra Leone'!Z14+Somalia!Z14+Tanzania!Z14+Tajikistan!Z14+Togo!Z14+Uganda!Z14+Zimbabwe!Z14</f>
        <v>0</v>
      </c>
      <c r="AA14" s="34">
        <f>Afghanistan!AA14+Bangladesh!AA14+Benin!AA14+'Burkina Faso'!AA14+Burundi!AA14+Cambodia!AA14+CAR!AA14+Chad!AA14+Comoros!AA14+DRC!AA14+DPRK!AA14+Eritrea!AA14+Ethiopia!AA14+Guinea!AA14+'Guinea-Bissau'!AA14+Haiti!AA14+Kenya!AA14+Kyrgyzstan!AA14+Madagascar!AA14+Malawi!AA14+Mali!AA14+Mauritania!AA14+Mozambique!AA14+Myanmar!AA14+Nepal!AA14+Niger!AA14+Rwanda!AA14+'Sierra Leone'!AA14+Somalia!AA14+Tanzania!AA14+Tajikistan!AA14+Togo!AA14+Uganda!AA14+Zimbabwe!AA14</f>
        <v>1065400786.9832619</v>
      </c>
      <c r="AB14" s="34">
        <f>Afghanistan!AB14+Bangladesh!AB14+Benin!AB14+'Burkina Faso'!AB14+Burundi!AB14+Cambodia!AB14+CAR!AB14+Chad!AB14+Comoros!AB14+DRC!AB14+DPRK!AB14+Eritrea!AB14+Ethiopia!AB14+Guinea!AB14+'Guinea-Bissau'!AB14+Haiti!AB14+Kenya!AB14+Kyrgyzstan!AB14+Madagascar!AB14+Malawi!AB14+Mali!AB14+Mauritania!AB14+Mozambique!AB14+Myanmar!AB14+Nepal!AB14+Niger!AB14+Rwanda!AB14+'Sierra Leone'!AB14+Somalia!AB14+Tanzania!AB14+Tajikistan!AB14+Togo!AB14+Uganda!AB14+Zimbabwe!AB14</f>
        <v>2429456164.7718425</v>
      </c>
      <c r="AC14" s="34">
        <f>Afghanistan!AC14+Bangladesh!AC14+Benin!AC14+'Burkina Faso'!AC14+Burundi!AC14+Cambodia!AC14+CAR!AC14+Chad!AC14+Comoros!AC14+DRC!AC14+DPRK!AC14+Eritrea!AC14+Ethiopia!AC14+Guinea!AC14+'Guinea-Bissau'!AC14+Haiti!AC14+Kenya!AC14+Kyrgyzstan!AC14+Madagascar!AC14+Malawi!AC14+Mali!AC14+Mauritania!AC14+Mozambique!AC14+Myanmar!AC14+Nepal!AC14+Niger!AC14+Rwanda!AC14+'Sierra Leone'!AC14+Somalia!AC14+Tanzania!AC14+Tajikistan!AC14+Togo!AC14+Uganda!AC14+Zimbabwe!AC14</f>
        <v>3949756458.5172834</v>
      </c>
      <c r="AD14" s="34">
        <f>Afghanistan!AD14+Bangladesh!AD14+Benin!AD14+'Burkina Faso'!AD14+Burundi!AD14+Cambodia!AD14+CAR!AD14+Chad!AD14+Comoros!AD14+DRC!AD14+DPRK!AD14+Eritrea!AD14+Ethiopia!AD14+Guinea!AD14+'Guinea-Bissau'!AD14+Haiti!AD14+Kenya!AD14+Kyrgyzstan!AD14+Madagascar!AD14+Malawi!AD14+Mali!AD14+Mauritania!AD14+Mozambique!AD14+Myanmar!AD14+Nepal!AD14+Niger!AD14+Rwanda!AD14+'Sierra Leone'!AD14+Somalia!AD14+Tanzania!AD14+Tajikistan!AD14+Togo!AD14+Uganda!AD14+Zimbabwe!AD14</f>
        <v>17349965838.392956</v>
      </c>
      <c r="AE14" s="34">
        <f>Afghanistan!AE14+Bangladesh!AE14+Benin!AE14+'Burkina Faso'!AE14+Burundi!AE14+Cambodia!AE14+CAR!AE14+Chad!AE14+Comoros!AE14+DRC!AE14+DPRK!AE14+Eritrea!AE14+Ethiopia!AE14+Guinea!AE14+'Guinea-Bissau'!AE14+Haiti!AE14+Kenya!AE14+Kyrgyzstan!AE14+Madagascar!AE14+Malawi!AE14+Mali!AE14+Mauritania!AE14+Mozambique!AE14+Myanmar!AE14+Nepal!AE14+Niger!AE14+Rwanda!AE14+'Sierra Leone'!AE14+Somalia!AE14+Tanzania!AE14+Tajikistan!AE14+Togo!AE14+Uganda!AE14+Zimbabwe!AE14</f>
        <v>31965846215.787613</v>
      </c>
      <c r="AG14">
        <v>4.3600000000000003</v>
      </c>
      <c r="AH14">
        <f>AG14/AG15</f>
        <v>0.33143595780953927</v>
      </c>
    </row>
    <row r="15" spans="1:34" x14ac:dyDescent="0.25">
      <c r="A15" t="s">
        <v>33</v>
      </c>
      <c r="B15" t="s">
        <v>34</v>
      </c>
      <c r="C15" s="41">
        <f>Afghanistan!C15+Bangladesh!C15+Benin!C15+'Burkina Faso'!C15+Burundi!C15+Cambodia!C15+CAR!C15+Chad!C15+Comoros!C15+DRC!C15+DPRK!C15+Eritrea!C15+Ethiopia!C15+Guinea!C15+'Guinea-Bissau'!C15+Haiti!C15+Kenya!C15+Kyrgyzstan!C15+Madagascar!C15+Malawi!C15+Mali!C15+Mauritania!C15+Mozambique!C15+Myanmar!C15+Nepal!C15+Niger!C15+Rwanda!C15+'Sierra Leone'!C15+Somalia!C15+Tanzania!C15+Tajikistan!C15+Togo!C15+Uganda!C15+Zimbabwe!C15</f>
        <v>858161</v>
      </c>
      <c r="D15" s="41">
        <f>Afghanistan!D15+Bangladesh!D15+Benin!D15+'Burkina Faso'!D15+Burundi!D15+Cambodia!D15+CAR!D15+Chad!D15+Comoros!D15+DRC!D15+DPRK!D15+Eritrea!D15+Ethiopia!D15+Guinea!D15+'Guinea-Bissau'!D15+Haiti!D15+Kenya!D15+Kyrgyzstan!D15+Madagascar!D15+Malawi!D15+Mali!D15+Mauritania!D15+Mozambique!D15+Myanmar!D15+Nepal!D15+Niger!D15+Rwanda!D15+'Sierra Leone'!D15+Somalia!D15+Tanzania!D15+Tajikistan!D15+Togo!D15+Uganda!D15+Zimbabwe!D15</f>
        <v>940498</v>
      </c>
      <c r="E15" s="41">
        <f>Afghanistan!E15+Bangladesh!E15+Benin!E15+'Burkina Faso'!E15+Burundi!E15+Cambodia!E15+CAR!E15+Chad!E15+Comoros!E15+DRC!E15+DPRK!E15+Eritrea!E15+Ethiopia!E15+Guinea!E15+'Guinea-Bissau'!E15+Haiti!E15+Kenya!E15+Kyrgyzstan!E15+Madagascar!E15+Malawi!E15+Mali!E15+Mauritania!E15+Mozambique!E15+Myanmar!E15+Nepal!E15+Niger!E15+Rwanda!E15+'Sierra Leone'!E15+Somalia!E15+Tanzania!E15+Tajikistan!E15+Togo!E15+Uganda!E15+Zimbabwe!E15</f>
        <v>1229311</v>
      </c>
      <c r="F15" s="41">
        <f>Afghanistan!F15+Bangladesh!F15+Benin!F15+'Burkina Faso'!F15+Burundi!F15+Cambodia!F15+CAR!F15+Chad!F15+Comoros!F15+DRC!F15+DPRK!F15+Eritrea!F15+Ethiopia!F15+Guinea!F15+'Guinea-Bissau'!F15+Haiti!F15+Kenya!F15+Kyrgyzstan!F15+Madagascar!F15+Malawi!F15+Mali!F15+Mauritania!F15+Mozambique!F15+Myanmar!F15+Nepal!F15+Niger!F15+Rwanda!F15+'Sierra Leone'!F15+Somalia!F15+Tanzania!F15+Tajikistan!F15+Togo!F15+Uganda!F15+Zimbabwe!F15</f>
        <v>1620244</v>
      </c>
      <c r="G15" s="41">
        <f>Afghanistan!G15+Bangladesh!G15+Benin!G15+'Burkina Faso'!G15+Burundi!G15+Cambodia!G15+CAR!G15+Chad!G15+Comoros!G15+DRC!G15+DPRK!G15+Eritrea!G15+Ethiopia!G15+Guinea!G15+'Guinea-Bissau'!G15+Haiti!G15+Kenya!G15+Kyrgyzstan!G15+Madagascar!G15+Malawi!G15+Mali!G15+Mauritania!G15+Mozambique!G15+Myanmar!G15+Nepal!G15+Niger!G15+Rwanda!G15+'Sierra Leone'!G15+Somalia!G15+Tanzania!G15+Tajikistan!G15+Togo!G15+Uganda!G15+Zimbabwe!G15</f>
        <v>474440</v>
      </c>
      <c r="H15" s="41">
        <f>Afghanistan!H15+Bangladesh!H15+Benin!H15+'Burkina Faso'!H15+Burundi!H15+Cambodia!H15+CAR!H15+Chad!H15+Comoros!H15+DRC!H15+DPRK!H15+Eritrea!H15+Ethiopia!H15+Guinea!H15+'Guinea-Bissau'!H15+Haiti!H15+Kenya!H15+Kyrgyzstan!H15+Madagascar!H15+Malawi!H15+Mali!H15+Mauritania!H15+Mozambique!H15+Myanmar!H15+Nepal!H15+Niger!H15+Rwanda!H15+'Sierra Leone'!H15+Somalia!H15+Tanzania!H15+Tajikistan!H15+Togo!H15+Uganda!H15+Zimbabwe!H15</f>
        <v>222683.85454545455</v>
      </c>
      <c r="I15" s="41">
        <f>Afghanistan!I15+Bangladesh!I15+Benin!I15+'Burkina Faso'!I15+Burundi!I15+Cambodia!I15+CAR!I15+Chad!I15+Comoros!I15+DRC!I15+DPRK!I15+Eritrea!I15+Ethiopia!I15+Guinea!I15+'Guinea-Bissau'!I15+Haiti!I15+Kenya!I15+Kyrgyzstan!I15+Madagascar!I15+Malawi!I15+Mali!I15+Mauritania!I15+Mozambique!I15+Myanmar!I15+Nepal!I15+Niger!I15+Rwanda!I15+'Sierra Leone'!I15+Somalia!I15+Tanzania!I15+Tajikistan!I15+Togo!I15+Uganda!I15+Zimbabwe!I15</f>
        <v>195479.40000000005</v>
      </c>
      <c r="J15" s="41">
        <f>Afghanistan!J15+Bangladesh!J15+Benin!J15+'Burkina Faso'!J15+Burundi!J15+Cambodia!J15+CAR!J15+Chad!J15+Comoros!J15+DRC!J15+DPRK!J15+Eritrea!J15+Ethiopia!J15+Guinea!J15+'Guinea-Bissau'!J15+Haiti!J15+Kenya!J15+Kyrgyzstan!J15+Madagascar!J15+Malawi!J15+Mali!J15+Mauritania!J15+Mozambique!J15+Myanmar!J15+Nepal!J15+Niger!J15+Rwanda!J15+'Sierra Leone'!J15+Somalia!J15+Tanzania!J15+Tajikistan!J15+Togo!J15+Uganda!J15+Zimbabwe!J15</f>
        <v>7373081.7272727257</v>
      </c>
      <c r="K15" s="41">
        <f>Afghanistan!K15+Bangladesh!K15+Benin!K15+'Burkina Faso'!K15+Burundi!K15+Cambodia!K15+CAR!K15+Chad!K15+Comoros!K15+DRC!K15+DPRK!K15+Eritrea!K15+Ethiopia!K15+Guinea!K15+'Guinea-Bissau'!K15+Haiti!K15+Kenya!K15+Kyrgyzstan!K15+Madagascar!K15+Malawi!K15+Mali!K15+Mauritania!K15+Mozambique!K15+Myanmar!K15+Nepal!K15+Niger!K15+Rwanda!K15+'Sierra Leone'!K15+Somalia!K15+Tanzania!K15+Tajikistan!K15+Togo!K15+Uganda!K15+Zimbabwe!K15</f>
        <v>12158973.727272725</v>
      </c>
      <c r="M15" t="s">
        <v>37</v>
      </c>
      <c r="O15" s="34">
        <f>Afghanistan!O15+Bangladesh!O15+Benin!O15+'Burkina Faso'!O15+Burundi!O15+Cambodia!O15+CAR!O15+Chad!O15+Comoros!O15+DRC!O15+DPRK!O15+Eritrea!O15+Ethiopia!O15+Guinea!O15+'Guinea-Bissau'!O15+Haiti!O15+Kenya!O15+Kyrgyzstan!O15+Madagascar!O15+Malawi!O15+Mali!O15+Mauritania!O15+Mozambique!O15+Myanmar!O15+Nepal!O15+Niger!O15+Rwanda!O15+'Sierra Leone'!O15+Somalia!O15+Tanzania!O15+Tajikistan!O15+Togo!O15+Uganda!O15+Zimbabwe!O15</f>
        <v>17484000391.120129</v>
      </c>
      <c r="P15" s="34">
        <f>Afghanistan!P15+Bangladesh!P15+Benin!P15+'Burkina Faso'!P15+Burundi!P15+Cambodia!P15+CAR!P15+Chad!P15+Comoros!P15+DRC!P15+DPRK!P15+Eritrea!P15+Ethiopia!P15+Guinea!P15+'Guinea-Bissau'!P15+Haiti!P15+Kenya!P15+Kyrgyzstan!P15+Madagascar!P15+Malawi!P15+Mali!P15+Mauritania!P15+Mozambique!P15+Myanmar!P15+Nepal!P15+Niger!P15+Rwanda!P15+'Sierra Leone'!P15+Somalia!P15+Tanzania!P15+Tajikistan!P15+Togo!P15+Uganda!P15+Zimbabwe!P15</f>
        <v>14347967523.44314</v>
      </c>
      <c r="Q15" s="34">
        <f>Afghanistan!Q15+Bangladesh!Q15+Benin!Q15+'Burkina Faso'!Q15+Burundi!Q15+Cambodia!Q15+CAR!Q15+Chad!Q15+Comoros!Q15+DRC!Q15+DPRK!Q15+Eritrea!Q15+Ethiopia!Q15+Guinea!Q15+'Guinea-Bissau'!Q15+Haiti!Q15+Kenya!Q15+Kyrgyzstan!Q15+Madagascar!Q15+Malawi!Q15+Mali!Q15+Mauritania!Q15+Mozambique!Q15+Myanmar!Q15+Nepal!Q15+Niger!Q15+Rwanda!Q15+'Sierra Leone'!Q15+Somalia!Q15+Tanzania!Q15+Tajikistan!Q15+Togo!Q15+Uganda!Q15+Zimbabwe!Q15</f>
        <v>16636524920.153915</v>
      </c>
      <c r="R15" s="34">
        <f>Afghanistan!R15+Bangladesh!R15+Benin!R15+'Burkina Faso'!R15+Burundi!R15+Cambodia!R15+CAR!R15+Chad!R15+Comoros!R15+DRC!R15+DPRK!R15+Eritrea!R15+Ethiopia!R15+Guinea!R15+'Guinea-Bissau'!R15+Haiti!R15+Kenya!R15+Kyrgyzstan!R15+Madagascar!R15+Malawi!R15+Mali!R15+Mauritania!R15+Mozambique!R15+Myanmar!R15+Nepal!R15+Niger!R15+Rwanda!R15+'Sierra Leone'!R15+Somalia!R15+Tanzania!R15+Tajikistan!R15+Togo!R15+Uganda!R15+Zimbabwe!R15</f>
        <v>145521743761.71851</v>
      </c>
      <c r="S15" s="34">
        <f>Afghanistan!S15+Bangladesh!S15+Benin!S15+'Burkina Faso'!S15+Burundi!S15+Cambodia!S15+CAR!S15+Chad!S15+Comoros!S15+DRC!S15+DPRK!S15+Eritrea!S15+Ethiopia!S15+Guinea!S15+'Guinea-Bissau'!S15+Haiti!S15+Kenya!S15+Kyrgyzstan!S15+Madagascar!S15+Malawi!S15+Mali!S15+Mauritania!S15+Mozambique!S15+Myanmar!S15+Nepal!S15+Niger!S15+Rwanda!S15+'Sierra Leone'!S15+Somalia!S15+Tanzania!S15+Tajikistan!S15+Togo!S15+Uganda!S15+Zimbabwe!S15</f>
        <v>155978392841.33365</v>
      </c>
      <c r="T15" s="34">
        <f>Afghanistan!T15+Bangladesh!T15+Benin!T15+'Burkina Faso'!T15+Burundi!T15+Cambodia!T15+CAR!T15+Chad!T15+Comoros!T15+DRC!T15+DPRK!T15+Eritrea!T15+Ethiopia!T15+Guinea!T15+'Guinea-Bissau'!T15+Haiti!T15+Kenya!T15+Kyrgyzstan!T15+Madagascar!T15+Malawi!T15+Mali!T15+Mauritania!T15+Mozambique!T15+Myanmar!T15+Nepal!T15+Niger!T15+Rwanda!T15+'Sierra Leone'!T15+Somalia!T15+Tanzania!T15+Tajikistan!T15+Togo!T15+Uganda!T15+Zimbabwe!T15</f>
        <v>0</v>
      </c>
      <c r="U15" s="34">
        <f>Afghanistan!U15+Bangladesh!U15+Benin!U15+'Burkina Faso'!U15+Burundi!U15+Cambodia!U15+CAR!U15+Chad!U15+Comoros!U15+DRC!U15+DPRK!U15+Eritrea!U15+Ethiopia!U15+Guinea!U15+'Guinea-Bissau'!U15+Haiti!U15+Kenya!U15+Kyrgyzstan!U15+Madagascar!U15+Malawi!U15+Mali!U15+Mauritania!U15+Mozambique!U15+Myanmar!U15+Nepal!U15+Niger!U15+Rwanda!U15+'Sierra Leone'!U15+Somalia!U15+Tanzania!U15+Tajikistan!U15+Togo!U15+Uganda!U15+Zimbabwe!U15</f>
        <v>0</v>
      </c>
      <c r="V15" s="34">
        <f>Afghanistan!V15+Bangladesh!V15+Benin!V15+'Burkina Faso'!V15+Burundi!V15+Cambodia!V15+CAR!V15+Chad!V15+Comoros!V15+DRC!V15+DPRK!V15+Eritrea!V15+Ethiopia!V15+Guinea!V15+'Guinea-Bissau'!V15+Haiti!V15+Kenya!V15+Kyrgyzstan!V15+Madagascar!V15+Malawi!V15+Mali!V15+Mauritania!V15+Mozambique!V15+Myanmar!V15+Nepal!V15+Niger!V15+Rwanda!V15+'Sierra Leone'!V15+Somalia!V15+Tanzania!V15+Tajikistan!V15+Togo!V15+Uganda!V15+Zimbabwe!V15</f>
        <v>0</v>
      </c>
      <c r="W15" s="34">
        <f>Afghanistan!W15+Bangladesh!W15+Benin!W15+'Burkina Faso'!W15+Burundi!W15+Cambodia!W15+CAR!W15+Chad!W15+Comoros!W15+DRC!W15+DPRK!W15+Eritrea!W15+Ethiopia!W15+Guinea!W15+'Guinea-Bissau'!W15+Haiti!W15+Kenya!W15+Kyrgyzstan!W15+Madagascar!W15+Malawi!W15+Mali!W15+Mauritania!W15+Mozambique!W15+Myanmar!W15+Nepal!W15+Niger!W15+Rwanda!W15+'Sierra Leone'!W15+Somalia!W15+Tanzania!W15+Tajikistan!W15+Togo!W15+Uganda!W15+Zimbabwe!W15</f>
        <v>0</v>
      </c>
      <c r="X15" s="34">
        <f>Afghanistan!X15+Bangladesh!X15+Benin!X15+'Burkina Faso'!X15+Burundi!X15+Cambodia!X15+CAR!X15+Chad!X15+Comoros!X15+DRC!X15+DPRK!X15+Eritrea!X15+Ethiopia!X15+Guinea!X15+'Guinea-Bissau'!X15+Haiti!X15+Kenya!X15+Kyrgyzstan!X15+Madagascar!X15+Malawi!X15+Mali!X15+Mauritania!X15+Mozambique!X15+Myanmar!X15+Nepal!X15+Niger!X15+Rwanda!X15+'Sierra Leone'!X15+Somalia!X15+Tanzania!X15+Tajikistan!X15+Togo!X15+Uganda!X15+Zimbabwe!X15</f>
        <v>0</v>
      </c>
      <c r="Y15" s="34">
        <f>Afghanistan!Y15+Bangladesh!Y15+Benin!Y15+'Burkina Faso'!Y15+Burundi!Y15+Cambodia!Y15+CAR!Y15+Chad!Y15+Comoros!Y15+DRC!Y15+DPRK!Y15+Eritrea!Y15+Ethiopia!Y15+Guinea!Y15+'Guinea-Bissau'!Y15+Haiti!Y15+Kenya!Y15+Kyrgyzstan!Y15+Madagascar!Y15+Malawi!Y15+Mali!Y15+Mauritania!Y15+Mozambique!Y15+Myanmar!Y15+Nepal!Y15+Niger!Y15+Rwanda!Y15+'Sierra Leone'!Y15+Somalia!Y15+Tanzania!Y15+Tajikistan!Y15+Togo!Y15+Uganda!Y15+Zimbabwe!Y15</f>
        <v>0</v>
      </c>
      <c r="Z15" s="34">
        <f>Afghanistan!Z15+Bangladesh!Z15+Benin!Z15+'Burkina Faso'!Z15+Burundi!Z15+Cambodia!Z15+CAR!Z15+Chad!Z15+Comoros!Z15+DRC!Z15+DPRK!Z15+Eritrea!Z15+Ethiopia!Z15+Guinea!Z15+'Guinea-Bissau'!Z15+Haiti!Z15+Kenya!Z15+Kyrgyzstan!Z15+Madagascar!Z15+Malawi!Z15+Mali!Z15+Mauritania!Z15+Mozambique!Z15+Myanmar!Z15+Nepal!Z15+Niger!Z15+Rwanda!Z15+'Sierra Leone'!Z15+Somalia!Z15+Tanzania!Z15+Tajikistan!Z15+Togo!Z15+Uganda!Z15+Zimbabwe!Z15</f>
        <v>0</v>
      </c>
      <c r="AA15" s="34">
        <f>Afghanistan!AA15+Bangladesh!AA15+Benin!AA15+'Burkina Faso'!AA15+Burundi!AA15+Cambodia!AA15+CAR!AA15+Chad!AA15+Comoros!AA15+DRC!AA15+DPRK!AA15+Eritrea!AA15+Ethiopia!AA15+Guinea!AA15+'Guinea-Bissau'!AA15+Haiti!AA15+Kenya!AA15+Kyrgyzstan!AA15+Madagascar!AA15+Malawi!AA15+Mali!AA15+Mauritania!AA15+Mozambique!AA15+Myanmar!AA15+Nepal!AA15+Niger!AA15+Rwanda!AA15+'Sierra Leone'!AA15+Somalia!AA15+Tanzania!AA15+Tajikistan!AA15+Togo!AA15+Uganda!AA15+Zimbabwe!AA15</f>
        <v>17484000391.120129</v>
      </c>
      <c r="AB15" s="34">
        <f>Afghanistan!AB15+Bangladesh!AB15+Benin!AB15+'Burkina Faso'!AB15+Burundi!AB15+Cambodia!AB15+CAR!AB15+Chad!AB15+Comoros!AB15+DRC!AB15+DPRK!AB15+Eritrea!AB15+Ethiopia!AB15+Guinea!AB15+'Guinea-Bissau'!AB15+Haiti!AB15+Kenya!AB15+Kyrgyzstan!AB15+Madagascar!AB15+Malawi!AB15+Mali!AB15+Mauritania!AB15+Mozambique!AB15+Myanmar!AB15+Nepal!AB15+Niger!AB15+Rwanda!AB15+'Sierra Leone'!AB15+Somalia!AB15+Tanzania!AB15+Tajikistan!AB15+Togo!AB15+Uganda!AB15+Zimbabwe!AB15</f>
        <v>14347967523.44314</v>
      </c>
      <c r="AC15" s="34">
        <f>Afghanistan!AC15+Bangladesh!AC15+Benin!AC15+'Burkina Faso'!AC15+Burundi!AC15+Cambodia!AC15+CAR!AC15+Chad!AC15+Comoros!AC15+DRC!AC15+DPRK!AC15+Eritrea!AC15+Ethiopia!AC15+Guinea!AC15+'Guinea-Bissau'!AC15+Haiti!AC15+Kenya!AC15+Kyrgyzstan!AC15+Madagascar!AC15+Malawi!AC15+Mali!AC15+Mauritania!AC15+Mozambique!AC15+Myanmar!AC15+Nepal!AC15+Niger!AC15+Rwanda!AC15+'Sierra Leone'!AC15+Somalia!AC15+Tanzania!AC15+Tajikistan!AC15+Togo!AC15+Uganda!AC15+Zimbabwe!AC15</f>
        <v>16636524920.153915</v>
      </c>
      <c r="AD15" s="34">
        <f>Afghanistan!AD15+Bangladesh!AD15+Benin!AD15+'Burkina Faso'!AD15+Burundi!AD15+Cambodia!AD15+CAR!AD15+Chad!AD15+Comoros!AD15+DRC!AD15+DPRK!AD15+Eritrea!AD15+Ethiopia!AD15+Guinea!AD15+'Guinea-Bissau'!AD15+Haiti!AD15+Kenya!AD15+Kyrgyzstan!AD15+Madagascar!AD15+Malawi!AD15+Mali!AD15+Mauritania!AD15+Mozambique!AD15+Myanmar!AD15+Nepal!AD15+Niger!AD15+Rwanda!AD15+'Sierra Leone'!AD15+Somalia!AD15+Tanzania!AD15+Tajikistan!AD15+Togo!AD15+Uganda!AD15+Zimbabwe!AD15</f>
        <v>145521743761.71851</v>
      </c>
      <c r="AE15" s="34">
        <f>Afghanistan!AE15+Bangladesh!AE15+Benin!AE15+'Burkina Faso'!AE15+Burundi!AE15+Cambodia!AE15+CAR!AE15+Chad!AE15+Comoros!AE15+DRC!AE15+DPRK!AE15+Eritrea!AE15+Ethiopia!AE15+Guinea!AE15+'Guinea-Bissau'!AE15+Haiti!AE15+Kenya!AE15+Kyrgyzstan!AE15+Madagascar!AE15+Malawi!AE15+Mali!AE15+Mauritania!AE15+Mozambique!AE15+Myanmar!AE15+Nepal!AE15+Niger!AE15+Rwanda!AE15+'Sierra Leone'!AE15+Somalia!AE15+Tanzania!AE15+Tajikistan!AE15+Togo!AE15+Uganda!AE15+Zimbabwe!AE15</f>
        <v>155978392841.33365</v>
      </c>
      <c r="AG15">
        <f>AE15/AE18</f>
        <v>13.154879237651963</v>
      </c>
    </row>
    <row r="16" spans="1:34" x14ac:dyDescent="0.25">
      <c r="B16" t="s">
        <v>36</v>
      </c>
      <c r="C16" s="41">
        <f>Afghanistan!C16+Bangladesh!C16+Benin!C16+'Burkina Faso'!C16+Burundi!C16+Cambodia!C16+CAR!C16+Chad!C16+Comoros!C16+DRC!C16+DPRK!C16+Eritrea!C16+Ethiopia!C16+Guinea!C16+'Guinea-Bissau'!C16+Haiti!C16+Kenya!C16+Kyrgyzstan!C16+Madagascar!C16+Malawi!C16+Mali!C16+Mauritania!C16+Mozambique!C16+Myanmar!C16+Nepal!C16+Niger!C16+Rwanda!C16+'Sierra Leone'!C16+Somalia!C16+Tanzania!C16+Tajikistan!C16+Togo!C16+Uganda!C16+Zimbabwe!C16</f>
        <v>597524</v>
      </c>
      <c r="D16" s="41">
        <f>Afghanistan!D16+Bangladesh!D16+Benin!D16+'Burkina Faso'!D16+Burundi!D16+Cambodia!D16+CAR!D16+Chad!D16+Comoros!D16+DRC!D16+DPRK!D16+Eritrea!D16+Ethiopia!D16+Guinea!D16+'Guinea-Bissau'!D16+Haiti!D16+Kenya!D16+Kyrgyzstan!D16+Madagascar!D16+Malawi!D16+Mali!D16+Mauritania!D16+Mozambique!D16+Myanmar!D16+Nepal!D16+Niger!D16+Rwanda!D16+'Sierra Leone'!D16+Somalia!D16+Tanzania!D16+Tajikistan!D16+Togo!D16+Uganda!D16+Zimbabwe!D16</f>
        <v>717709.43420652789</v>
      </c>
      <c r="E16" s="41">
        <f>Afghanistan!E16+Bangladesh!E16+Benin!E16+'Burkina Faso'!E16+Burundi!E16+Cambodia!E16+CAR!E16+Chad!E16+Comoros!E16+DRC!E16+DPRK!E16+Eritrea!E16+Ethiopia!E16+Guinea!E16+'Guinea-Bissau'!E16+Haiti!E16+Kenya!E16+Kyrgyzstan!E16+Madagascar!E16+Malawi!E16+Mali!E16+Mauritania!E16+Mozambique!E16+Myanmar!E16+Nepal!E16+Niger!E16+Rwanda!E16+'Sierra Leone'!E16+Somalia!E16+Tanzania!E16+Tajikistan!E16+Togo!E16+Uganda!E16+Zimbabwe!E16</f>
        <v>855606.08405849524</v>
      </c>
      <c r="F16" s="41">
        <f>Afghanistan!F16+Bangladesh!F16+Benin!F16+'Burkina Faso'!F16+Burundi!F16+Cambodia!F16+CAR!F16+Chad!F16+Comoros!F16+DRC!F16+DPRK!F16+Eritrea!F16+Ethiopia!F16+Guinea!F16+'Guinea-Bissau'!F16+Haiti!F16+Kenya!F16+Kyrgyzstan!F16+Madagascar!F16+Malawi!F16+Mali!F16+Mauritania!F16+Mozambique!F16+Myanmar!F16+Nepal!F16+Niger!F16+Rwanda!F16+'Sierra Leone'!F16+Somalia!F16+Tanzania!F16+Tajikistan!F16+Togo!F16+Uganda!F16+Zimbabwe!F16</f>
        <v>1062342.583354885</v>
      </c>
      <c r="G16" s="41">
        <f>Afghanistan!G16+Bangladesh!G16+Benin!G16+'Burkina Faso'!G16+Burundi!G16+Cambodia!G16+CAR!G16+Chad!G16+Comoros!G16+DRC!G16+DPRK!G16+Eritrea!G16+Ethiopia!G16+Guinea!G16+'Guinea-Bissau'!G16+Haiti!G16+Kenya!G16+Kyrgyzstan!G16+Madagascar!G16+Malawi!G16+Mali!G16+Mauritania!G16+Mozambique!G16+Myanmar!G16+Nepal!G16+Niger!G16+Rwanda!G16+'Sierra Leone'!G16+Somalia!G16+Tanzania!G16+Tajikistan!G16+Togo!G16+Uganda!G16+Zimbabwe!G16</f>
        <v>232793.13012450933</v>
      </c>
      <c r="H16" s="41">
        <f>Afghanistan!H16+Bangladesh!H16+Benin!H16+'Burkina Faso'!H16+Burundi!H16+Cambodia!H16+CAR!H16+Chad!H16+Comoros!H16+DRC!H16+DPRK!H16+Eritrea!H16+Ethiopia!H16+Guinea!H16+'Guinea-Bissau'!H16+Haiti!H16+Kenya!H16+Kyrgyzstan!H16+Madagascar!H16+Malawi!H16+Mali!H16+Mauritania!H16+Mozambique!H16+Myanmar!H16+Nepal!H16+Niger!H16+Rwanda!H16+'Sierra Leone'!H16+Somalia!H16+Tanzania!H16+Tajikistan!H16+Togo!H16+Uganda!H16+Zimbabwe!H16</f>
        <v>107331.70065211484</v>
      </c>
      <c r="I16" s="41">
        <f>Afghanistan!I16+Bangladesh!I16+Benin!I16+'Burkina Faso'!I16+Burundi!I16+Cambodia!I16+CAR!I16+Chad!I16+Comoros!I16+DRC!I16+DPRK!I16+Eritrea!I16+Ethiopia!I16+Guinea!I16+'Guinea-Bissau'!I16+Haiti!I16+Kenya!I16+Kyrgyzstan!I16+Madagascar!I16+Malawi!I16+Mali!I16+Mauritania!I16+Mozambique!I16+Myanmar!I16+Nepal!I16+Niger!I16+Rwanda!I16+'Sierra Leone'!I16+Somalia!I16+Tanzania!I16+Tajikistan!I16+Togo!I16+Uganda!I16+Zimbabwe!I16</f>
        <v>114638.08589767515</v>
      </c>
      <c r="J16" s="41">
        <f>Afghanistan!J16+Bangladesh!J16+Benin!J16+'Burkina Faso'!J16+Burundi!J16+Cambodia!J16+CAR!J16+Chad!J16+Comoros!J16+DRC!J16+DPRK!J16+Eritrea!J16+Ethiopia!J16+Guinea!J16+'Guinea-Bissau'!J16+Haiti!J16+Kenya!J16+Kyrgyzstan!J16+Madagascar!J16+Malawi!J16+Mali!J16+Mauritania!J16+Mozambique!J16+Myanmar!J16+Nepal!J16+Niger!J16+Rwanda!J16+'Sierra Leone'!J16+Somalia!J16+Tanzania!J16+Tajikistan!J16+Togo!J16+Uganda!J16+Zimbabwe!J16</f>
        <v>6173160.4374419944</v>
      </c>
      <c r="K16" s="41">
        <f>Afghanistan!K16+Bangladesh!K16+Benin!K16+'Burkina Faso'!K16+Burundi!K16+Cambodia!K16+CAR!K16+Chad!K16+Comoros!K16+DRC!K16+DPRK!K16+Eritrea!K16+Ethiopia!K16+Guinea!K16+'Guinea-Bissau'!K16+Haiti!K16+Kenya!K16+Kyrgyzstan!K16+Madagascar!K16+Malawi!K16+Mali!K16+Mauritania!K16+Mozambique!K16+Myanmar!K16+Nepal!K16+Niger!K16+Rwanda!K16+'Sierra Leone'!K16+Somalia!K16+Tanzania!K16+Tajikistan!K16+Togo!K16+Uganda!K16+Zimbabwe!K16</f>
        <v>8478157.4043179508</v>
      </c>
      <c r="O16" s="12"/>
      <c r="P16" s="12"/>
      <c r="Q16" s="12"/>
      <c r="R16" s="12"/>
      <c r="S16" s="12"/>
      <c r="AA16" s="12"/>
      <c r="AB16" s="12"/>
      <c r="AC16" s="12"/>
      <c r="AD16" s="12"/>
      <c r="AE16" s="12"/>
    </row>
    <row r="17" spans="1:33" x14ac:dyDescent="0.25">
      <c r="A17" t="s">
        <v>38</v>
      </c>
      <c r="B17" t="s">
        <v>39</v>
      </c>
      <c r="C17" s="41">
        <f>Afghanistan!C17+Bangladesh!C17+Benin!C17+'Burkina Faso'!C17+Burundi!C17+Cambodia!C17+CAR!C17+Chad!C17+Comoros!C17+DRC!C17+DPRK!C17+Eritrea!C17+Ethiopia!C17+Guinea!C17+'Guinea-Bissau'!C17+Haiti!C17+Kenya!C17+Kyrgyzstan!C17+Madagascar!C17+Malawi!C17+Mali!C17+Mauritania!C17+Mozambique!C17+Myanmar!C17+Nepal!C17+Niger!C17+Rwanda!C17+'Sierra Leone'!C17+Somalia!C17+Tanzania!C17+Tajikistan!C17+Togo!C17+Uganda!C17+Zimbabwe!C17</f>
        <v>891938.19672131143</v>
      </c>
      <c r="D17" s="41">
        <f>Afghanistan!D17+Bangladesh!D17+Benin!D17+'Burkina Faso'!D17+Burundi!D17+Cambodia!D17+CAR!D17+Chad!D17+Comoros!D17+DRC!D17+DPRK!D17+Eritrea!D17+Ethiopia!D17+Guinea!D17+'Guinea-Bissau'!D17+Haiti!D17+Kenya!D17+Kyrgyzstan!D17+Madagascar!D17+Malawi!D17+Mali!D17+Mauritania!D17+Mozambique!D17+Myanmar!D17+Nepal!D17+Niger!D17+Rwanda!D17+'Sierra Leone'!D17+Somalia!D17+Tanzania!D17+Tajikistan!D17+Togo!D17+Uganda!D17+Zimbabwe!D17</f>
        <v>993999.52730670036</v>
      </c>
      <c r="E17" s="41">
        <f>Afghanistan!E17+Bangladesh!E17+Benin!E17+'Burkina Faso'!E17+Burundi!E17+Cambodia!E17+CAR!E17+Chad!E17+Comoros!E17+DRC!E17+DPRK!E17+Eritrea!E17+Ethiopia!E17+Guinea!E17+'Guinea-Bissau'!E17+Haiti!E17+Kenya!E17+Kyrgyzstan!E17+Madagascar!E17+Malawi!E17+Mali!E17+Mauritania!E17+Mozambique!E17+Myanmar!E17+Nepal!E17+Niger!E17+Rwanda!E17+'Sierra Leone'!E17+Somalia!E17+Tanzania!E17+Tajikistan!E17+Togo!E17+Uganda!E17+Zimbabwe!E17</f>
        <v>1133186.8361952812</v>
      </c>
      <c r="F17" s="41">
        <f>Afghanistan!F17+Bangladesh!F17+Benin!F17+'Burkina Faso'!F17+Burundi!F17+Cambodia!F17+CAR!F17+Chad!F17+Comoros!F17+DRC!F17+DPRK!F17+Eritrea!F17+Ethiopia!F17+Guinea!F17+'Guinea-Bissau'!F17+Haiti!F17+Kenya!F17+Kyrgyzstan!F17+Madagascar!F17+Malawi!F17+Mali!F17+Mauritania!F17+Mozambique!F17+Myanmar!F17+Nepal!F17+Niger!F17+Rwanda!F17+'Sierra Leone'!F17+Somalia!F17+Tanzania!F17+Tajikistan!F17+Togo!F17+Uganda!F17+Zimbabwe!F17</f>
        <v>1387107.8154537012</v>
      </c>
      <c r="G17" s="41">
        <f>Afghanistan!G17+Bangladesh!G17+Benin!G17+'Burkina Faso'!G17+Burundi!G17+Cambodia!G17+CAR!G17+Chad!G17+Comoros!G17+DRC!G17+DPRK!G17+Eritrea!G17+Ethiopia!G17+Guinea!G17+'Guinea-Bissau'!G17+Haiti!G17+Kenya!G17+Kyrgyzstan!G17+Madagascar!G17+Malawi!G17+Mali!G17+Mauritania!G17+Mozambique!G17+Myanmar!G17+Nepal!G17+Niger!G17+Rwanda!G17+'Sierra Leone'!G17+Somalia!G17+Tanzania!G17+Tajikistan!G17+Togo!G17+Uganda!G17+Zimbabwe!G17</f>
        <v>497234.92272117839</v>
      </c>
      <c r="H17" s="41">
        <f>Afghanistan!H17+Bangladesh!H17+Benin!H17+'Burkina Faso'!H17+Burundi!H17+Cambodia!H17+CAR!H17+Chad!H17+Comoros!H17+DRC!H17+DPRK!H17+Eritrea!H17+Ethiopia!H17+Guinea!H17+'Guinea-Bissau'!H17+Haiti!H17+Kenya!H17+Kyrgyzstan!H17+Madagascar!H17+Malawi!H17+Mali!H17+Mauritania!H17+Mozambique!H17+Myanmar!H17+Nepal!H17+Niger!H17+Rwanda!H17+'Sierra Leone'!H17+Somalia!H17+Tanzania!H17+Tajikistan!H17+Togo!H17+Uganda!H17+Zimbabwe!H17</f>
        <v>213843.34764651622</v>
      </c>
      <c r="I17" s="41">
        <f>Afghanistan!I17+Bangladesh!I17+Benin!I17+'Burkina Faso'!I17+Burundi!I17+Cambodia!I17+CAR!I17+Chad!I17+Comoros!I17+DRC!I17+DPRK!I17+Eritrea!I17+Ethiopia!I17+Guinea!I17+'Guinea-Bissau'!I17+Haiti!I17+Kenya!I17+Kyrgyzstan!I17+Madagascar!I17+Malawi!I17+Mali!I17+Mauritania!I17+Mozambique!I17+Myanmar!I17+Nepal!I17+Niger!I17+Rwanda!I17+'Sierra Leone'!I17+Somalia!I17+Tanzania!I17+Tajikistan!I17+Togo!I17+Uganda!I17+Zimbabwe!I17</f>
        <v>159979.67849706166</v>
      </c>
      <c r="J17" s="41">
        <f>Afghanistan!J17+Bangladesh!J17+Benin!J17+'Burkina Faso'!J17+Burundi!J17+Cambodia!J17+CAR!J17+Chad!J17+Comoros!J17+DRC!J17+DPRK!J17+Eritrea!J17+Ethiopia!J17+Guinea!J17+'Guinea-Bissau'!J17+Haiti!J17+Kenya!J17+Kyrgyzstan!J17+Madagascar!J17+Malawi!J17+Mali!J17+Mauritania!J17+Mozambique!J17+Myanmar!J17+Nepal!J17+Niger!J17+Rwanda!J17+'Sierra Leone'!J17+Somalia!J17+Tanzania!J17+Tajikistan!J17+Togo!J17+Uganda!J17+Zimbabwe!J17</f>
        <v>7853592.081070682</v>
      </c>
      <c r="K17" s="41">
        <f>Afghanistan!K17+Bangladesh!K17+Benin!K17+'Burkina Faso'!K17+Burundi!K17+Cambodia!K17+CAR!K17+Chad!K17+Comoros!K17+DRC!K17+DPRK!K17+Eritrea!K17+Ethiopia!K17+Guinea!K17+'Guinea-Bissau'!K17+Haiti!K17+Kenya!K17+Kyrgyzstan!K17+Madagascar!K17+Malawi!K17+Mali!K17+Mauritania!K17+Mozambique!K17+Myanmar!K17+Nepal!K17+Niger!K17+Rwanda!K17+'Sierra Leone'!K17+Somalia!K17+Tanzania!K17+Tajikistan!K17+Togo!K17+Uganda!K17+Zimbabwe!K17</f>
        <v>10812389.584460493</v>
      </c>
      <c r="M17" t="s">
        <v>40</v>
      </c>
      <c r="O17" s="8">
        <f>SUM(O5:O14)</f>
        <v>4544208297.5932379</v>
      </c>
      <c r="P17" s="8">
        <f>SUM(P5:P14)</f>
        <v>7604212956.9380531</v>
      </c>
      <c r="Q17" s="8">
        <f>SUM(Q5:Q14)</f>
        <v>10901217360.653839</v>
      </c>
      <c r="R17" s="8">
        <f t="shared" ref="R17:S17" si="3">SUM(R5:R14)</f>
        <v>61157113225.275711</v>
      </c>
      <c r="S17" s="8">
        <f t="shared" si="3"/>
        <v>92689624958.786133</v>
      </c>
      <c r="T17" s="15"/>
      <c r="U17" s="8">
        <f>SUM(U5:U14)</f>
        <v>3983696121.2885342</v>
      </c>
      <c r="V17" s="8">
        <f>SUM(V5:V14)</f>
        <v>6069269075.3191042</v>
      </c>
      <c r="W17" s="8">
        <f>SUM(W5:W14)</f>
        <v>9358069855.375185</v>
      </c>
      <c r="X17" s="8">
        <f t="shared" ref="X17:Y17" si="4">SUM(X5:X14)</f>
        <v>50534468933.258904</v>
      </c>
      <c r="Y17" s="8">
        <f t="shared" si="4"/>
        <v>77011115742.40181</v>
      </c>
      <c r="Z17" s="15"/>
      <c r="AA17" s="8">
        <f>SUM(AA5:AA14)</f>
        <v>8527904418.8817739</v>
      </c>
      <c r="AB17" s="8">
        <f>SUM(AB5:AB14)</f>
        <v>13673482032.257158</v>
      </c>
      <c r="AC17" s="8">
        <f>SUM(AC5:AC14)</f>
        <v>20259287216.029026</v>
      </c>
      <c r="AD17" s="8">
        <f t="shared" ref="AD17:AE17" si="5">SUM(AD5:AD14)</f>
        <v>111691582158.53462</v>
      </c>
      <c r="AE17" s="8">
        <f t="shared" si="5"/>
        <v>169700740701.18793</v>
      </c>
    </row>
    <row r="18" spans="1:33" x14ac:dyDescent="0.25">
      <c r="A18" t="s">
        <v>41</v>
      </c>
      <c r="C18" s="41">
        <f>Afghanistan!C18+Bangladesh!C18+Benin!C18+'Burkina Faso'!C18+Burundi!C18+Cambodia!C18+CAR!C18+Chad!C18+Comoros!C18+DRC!C18+DPRK!C18+Eritrea!C18+Ethiopia!C18+Guinea!C18+'Guinea-Bissau'!C18+Haiti!C18+Kenya!C18+Kyrgyzstan!C18+Madagascar!C18+Malawi!C18+Mali!C18+Mauritania!C18+Mozambique!C18+Myanmar!C18+Nepal!C18+Niger!C18+Rwanda!C18+'Sierra Leone'!C18+Somalia!C18+Tanzania!C18+Tajikistan!C18+Togo!C18+Uganda!C18+Zimbabwe!C18</f>
        <v>4606428.2074008007</v>
      </c>
      <c r="D18" s="41">
        <f>Afghanistan!D18+Bangladesh!D18+Benin!D18+'Burkina Faso'!D18+Burundi!D18+Cambodia!D18+CAR!D18+Chad!D18+Comoros!D18+DRC!D18+DPRK!D18+Eritrea!D18+Ethiopia!D18+Guinea!D18+'Guinea-Bissau'!D18+Haiti!D18+Kenya!D18+Kyrgyzstan!D18+Madagascar!D18+Malawi!D18+Mali!D18+Mauritania!D18+Mozambique!D18+Myanmar!D18+Nepal!D18+Niger!D18+Rwanda!D18+'Sierra Leone'!D18+Somalia!D18+Tanzania!D18+Tajikistan!D18+Togo!D18+Uganda!D18+Zimbabwe!D18</f>
        <v>5144021.1103606205</v>
      </c>
      <c r="E18" s="41">
        <f>Afghanistan!E18+Bangladesh!E18+Benin!E18+'Burkina Faso'!E18+Burundi!E18+Cambodia!E18+CAR!E18+Chad!E18+Comoros!E18+DRC!E18+DPRK!E18+Eritrea!E18+Ethiopia!E18+Guinea!E18+'Guinea-Bissau'!E18+Haiti!E18+Kenya!E18+Kyrgyzstan!E18+Madagascar!E18+Malawi!E18+Mali!E18+Mauritania!E18+Mozambique!E18+Myanmar!E18+Nepal!E18+Niger!E18+Rwanda!E18+'Sierra Leone'!E18+Somalia!E18+Tanzania!E18+Tajikistan!E18+Togo!E18+Uganda!E18+Zimbabwe!E18</f>
        <v>6570460.8949887631</v>
      </c>
      <c r="F18" s="41">
        <f>Afghanistan!F18+Bangladesh!F18+Benin!F18+'Burkina Faso'!F18+Burundi!F18+Cambodia!F18+CAR!F18+Chad!F18+Comoros!F18+DRC!F18+DPRK!F18+Eritrea!F18+Ethiopia!F18+Guinea!F18+'Guinea-Bissau'!F18+Haiti!F18+Kenya!F18+Kyrgyzstan!F18+Madagascar!F18+Malawi!F18+Mali!F18+Mauritania!F18+Mozambique!F18+Myanmar!F18+Nepal!F18+Niger!F18+Rwanda!F18+'Sierra Leone'!F18+Somalia!F18+Tanzania!F18+Tajikistan!F18+Togo!F18+Uganda!F18+Zimbabwe!F18</f>
        <v>8229590.7703984035</v>
      </c>
      <c r="G18" s="41">
        <f>Afghanistan!G18+Bangladesh!G18+Benin!G18+'Burkina Faso'!G18+Burundi!G18+Cambodia!G18+CAR!G18+Chad!G18+Comoros!G18+DRC!G18+DPRK!G18+Eritrea!G18+Ethiopia!G18+Guinea!G18+'Guinea-Bissau'!G18+Haiti!G18+Kenya!G18+Kyrgyzstan!G18+Madagascar!G18+Malawi!G18+Mali!G18+Mauritania!G18+Mozambique!G18+Myanmar!G18+Nepal!G18+Niger!G18+Rwanda!G18+'Sierra Leone'!G18+Somalia!G18+Tanzania!G18+Tajikistan!G18+Togo!G18+Uganda!G18+Zimbabwe!G18</f>
        <v>3226881.2347517246</v>
      </c>
      <c r="H18" s="41">
        <f>Afghanistan!H18+Bangladesh!H18+Benin!H18+'Burkina Faso'!H18+Burundi!H18+Cambodia!H18+CAR!H18+Chad!H18+Comoros!H18+DRC!H18+DPRK!H18+Eritrea!H18+Ethiopia!H18+Guinea!H18+'Guinea-Bissau'!H18+Haiti!H18+Kenya!H18+Kyrgyzstan!H18+Madagascar!H18+Malawi!H18+Mali!H18+Mauritania!H18+Mozambique!H18+Myanmar!H18+Nepal!H18+Niger!H18+Rwanda!H18+'Sierra Leone'!H18+Somalia!H18+Tanzania!H18+Tajikistan!H18+Togo!H18+Uganda!H18+Zimbabwe!H18</f>
        <v>1795894.2665281566</v>
      </c>
      <c r="I18" s="41">
        <f>Afghanistan!I18+Bangladesh!I18+Benin!I18+'Burkina Faso'!I18+Burundi!I18+Cambodia!I18+CAR!I18+Chad!I18+Comoros!I18+DRC!I18+DPRK!I18+Eritrea!I18+Ethiopia!I18+Guinea!I18+'Guinea-Bissau'!I18+Haiti!I18+Kenya!I18+Kyrgyzstan!I18+Madagascar!I18+Malawi!I18+Mali!I18+Mauritania!I18+Mozambique!I18+Myanmar!I18+Nepal!I18+Niger!I18+Rwanda!I18+'Sierra Leone'!I18+Somalia!I18+Tanzania!I18+Tajikistan!I18+Togo!I18+Uganda!I18+Zimbabwe!I18</f>
        <v>1511887.8760927918</v>
      </c>
      <c r="J18" s="41">
        <f>Afghanistan!J18+Bangladesh!J18+Benin!J18+'Burkina Faso'!J18+Burundi!J18+Cambodia!J18+CAR!J18+Chad!J18+Comoros!J18+DRC!J18+DPRK!J18+Eritrea!J18+Ethiopia!J18+Guinea!J18+'Guinea-Bissau'!J18+Haiti!J18+Kenya!J18+Kyrgyzstan!J18+Madagascar!J18+Malawi!J18+Mali!J18+Mauritania!J18+Mozambique!J18+Myanmar!J18+Nepal!J18+Niger!J18+Rwanda!J18+'Sierra Leone'!J18+Somalia!J18+Tanzania!J18+Tajikistan!J18+Togo!J18+Uganda!J18+Zimbabwe!J18</f>
        <v>36217157.715025097</v>
      </c>
      <c r="K18" s="41">
        <f>Afghanistan!K18+Bangladesh!K18+Benin!K18+'Burkina Faso'!K18+Burundi!K18+Cambodia!K18+CAR!K18+Chad!K18+Comoros!K18+DRC!K18+DPRK!K18+Eritrea!K18+Ethiopia!K18+Guinea!K18+'Guinea-Bissau'!K18+Haiti!K18+Kenya!K18+Kyrgyzstan!K18+Madagascar!K18+Malawi!K18+Mali!K18+Mauritania!K18+Mozambique!K18+Myanmar!K18+Nepal!K18+Niger!K18+Rwanda!K18+'Sierra Leone'!K18+Somalia!K18+Tanzania!K18+Tajikistan!K18+Togo!K18+Uganda!K18+Zimbabwe!K18</f>
        <v>58783529.857611857</v>
      </c>
      <c r="N18" t="s">
        <v>42</v>
      </c>
      <c r="O18" s="35">
        <f>Afghanistan!O18+Bangladesh!O18+Benin!O18+'Burkina Faso'!O18+Burundi!O18+Cambodia!O18+CAR!O18+Chad!O18+Comoros!O18+DRC!O18+DPRK!O18+Eritrea!O18+Ethiopia!O18+Guinea!O18+'Guinea-Bissau'!O18+Haiti!O18+Kenya!O18+Kyrgyzstan!O18+Madagascar!O18+Malawi!O18+Mali!O18+Mauritania!O18+Mozambique!O18+Myanmar!O18+Nepal!O18+Niger!O18+Rwanda!O18+'Sierra Leone'!O18+Somalia!O18+Tanzania!O18+Tajikistan!O18+Togo!O18+Uganda!O18+Zimbabwe!O18</f>
        <v>933974491</v>
      </c>
      <c r="P18" s="35">
        <f>Afghanistan!P18+Bangladesh!P18+Benin!P18+'Burkina Faso'!P18+Burundi!P18+Cambodia!P18+CAR!P18+Chad!P18+Comoros!P18+DRC!P18+DPRK!P18+Eritrea!P18+Ethiopia!P18+Guinea!P18+'Guinea-Bissau'!P18+Haiti!P18+Kenya!P18+Kyrgyzstan!P18+Madagascar!P18+Malawi!P18+Mali!P18+Mauritania!P18+Mozambique!P18+Myanmar!P18+Nepal!P18+Niger!P18+Rwanda!P18+'Sierra Leone'!P18+Somalia!P18+Tanzania!P18+Tajikistan!P18+Togo!P18+Uganda!P18+Zimbabwe!P18</f>
        <v>1104925677</v>
      </c>
      <c r="Q18" s="35">
        <f>Afghanistan!Q18+Bangladesh!Q18+Benin!Q18+'Burkina Faso'!Q18+Burundi!Q18+Cambodia!Q18+CAR!Q18+Chad!Q18+Comoros!Q18+DRC!Q18+DPRK!Q18+Eritrea!Q18+Ethiopia!Q18+Guinea!Q18+'Guinea-Bissau'!Q18+Haiti!Q18+Kenya!Q18+Kyrgyzstan!Q18+Madagascar!Q18+Malawi!Q18+Mali!Q18+Mauritania!Q18+Mozambique!Q18+Myanmar!Q18+Nepal!Q18+Niger!Q18+Rwanda!Q18+'Sierra Leone'!Q18+Somalia!Q18+Tanzania!Q18+Tajikistan!Q18+Togo!Q18+Uganda!Q18+Zimbabwe!Q18</f>
        <v>1251377372</v>
      </c>
      <c r="R18" s="35">
        <f>Afghanistan!R18+Bangladesh!R18+Benin!R18+'Burkina Faso'!R18+Burundi!R18+Cambodia!R18+CAR!R18+Chad!R18+Comoros!R18+DRC!R18+DPRK!R18+Eritrea!R18+Ethiopia!R18+Guinea!R18+'Guinea-Bissau'!R18+Haiti!R18+Kenya!R18+Kyrgyzstan!R18+Madagascar!R18+Malawi!R18+Mali!R18+Mauritania!R18+Mozambique!R18+Myanmar!R18+Nepal!R18+Niger!R18+Rwanda!R18+'Sierra Leone'!R18+Somalia!R18+Tanzania!R18+Tajikistan!R18+Togo!R18+Uganda!R18+Zimbabwe!R18</f>
        <v>10312119820</v>
      </c>
      <c r="S18" s="35">
        <f>Afghanistan!S18+Bangladesh!S18+Benin!S18+'Burkina Faso'!S18+Burundi!S18+Cambodia!S18+CAR!S18+Chad!S18+Comoros!S18+DRC!S18+DPRK!S18+Eritrea!S18+Ethiopia!S18+Guinea!S18+'Guinea-Bissau'!S18+Haiti!S18+Kenya!S18+Kyrgyzstan!S18+Madagascar!S18+Malawi!S18+Mali!S18+Mauritania!S18+Mozambique!S18+Myanmar!S18+Nepal!S18+Niger!S18+Rwanda!S18+'Sierra Leone'!S18+Somalia!S18+Tanzania!S18+Tajikistan!S18+Togo!S18+Uganda!S18+Zimbabwe!S18</f>
        <v>11857075236</v>
      </c>
      <c r="T18" s="35">
        <f>Afghanistan!T18+Bangladesh!T18+Benin!T18+'Burkina Faso'!T18+Burundi!T18+Cambodia!T18+CAR!T18+Chad!T18+Comoros!T18+DRC!T18+DPRK!T18+Eritrea!T18+Ethiopia!T18+Guinea!T18+'Guinea-Bissau'!T18+Haiti!T18+Kenya!T18+Kyrgyzstan!T18+Madagascar!T18+Malawi!T18+Mali!T18+Mauritania!T18+Mozambique!T18+Myanmar!T18+Nepal!T18+Niger!T18+Rwanda!T18+'Sierra Leone'!T18+Somalia!T18+Tanzania!T18+Tajikistan!T18+Togo!T18+Uganda!T18+Zimbabwe!T18</f>
        <v>0</v>
      </c>
      <c r="U18" s="35">
        <f>Afghanistan!U18+Bangladesh!U18+Benin!U18+'Burkina Faso'!U18+Burundi!U18+Cambodia!U18+CAR!U18+Chad!U18+Comoros!U18+DRC!U18+DPRK!U18+Eritrea!U18+Ethiopia!U18+Guinea!U18+'Guinea-Bissau'!U18+Haiti!U18+Kenya!U18+Kyrgyzstan!U18+Madagascar!U18+Malawi!U18+Mali!U18+Mauritania!U18+Mozambique!U18+Myanmar!U18+Nepal!U18+Niger!U18+Rwanda!U18+'Sierra Leone'!U18+Somalia!U18+Tanzania!U18+Tajikistan!U18+Togo!U18+Uganda!U18+Zimbabwe!U18</f>
        <v>939913856</v>
      </c>
      <c r="V18" s="35">
        <f>Afghanistan!V18+Bangladesh!V18+Benin!V18+'Burkina Faso'!V18+Burundi!V18+Cambodia!V18+CAR!V18+Chad!V18+Comoros!V18+DRC!V18+DPRK!V18+Eritrea!V18+Ethiopia!V18+Guinea!V18+'Guinea-Bissau'!V18+Haiti!V18+Kenya!V18+Kyrgyzstan!V18+Madagascar!V18+Malawi!V18+Mali!V18+Mauritania!V18+Mozambique!V18+Myanmar!V18+Nepal!V18+Niger!V18+Rwanda!V18+'Sierra Leone'!V18+Somalia!V18+Tanzania!V18+Tajikistan!V18+Togo!V18+Uganda!V18+Zimbabwe!V18</f>
        <v>1186716728</v>
      </c>
      <c r="W18" s="35">
        <f>Afghanistan!W18+Bangladesh!W18+Benin!W18+'Burkina Faso'!W18+Burundi!W18+Cambodia!W18+CAR!W18+Chad!W18+Comoros!W18+DRC!W18+DPRK!W18+Eritrea!W18+Ethiopia!W18+Guinea!W18+'Guinea-Bissau'!W18+Haiti!W18+Kenya!W18+Kyrgyzstan!W18+Madagascar!W18+Malawi!W18+Mali!W18+Mauritania!W18+Mozambique!W18+Myanmar!W18+Nepal!W18+Niger!W18+Rwanda!W18+'Sierra Leone'!W18+Somalia!W18+Tanzania!W18+Tajikistan!W18+Togo!W18+Uganda!W18+Zimbabwe!W18</f>
        <v>1496720311</v>
      </c>
      <c r="X18" s="35">
        <f>Afghanistan!X18+Bangladesh!X18+Benin!X18+'Burkina Faso'!X18+Burundi!X18+Cambodia!X18+CAR!X18+Chad!X18+Comoros!X18+DRC!X18+DPRK!X18+Eritrea!X18+Ethiopia!X18+Guinea!X18+'Guinea-Bissau'!X18+Haiti!X18+Kenya!X18+Kyrgyzstan!X18+Madagascar!X18+Malawi!X18+Mali!X18+Mauritania!X18+Mozambique!X18+Myanmar!X18+Nepal!X18+Niger!X18+Rwanda!X18+'Sierra Leone'!X18+Somalia!X18+Tanzania!X18+Tajikistan!X18+Togo!X18+Uganda!X18+Zimbabwe!X18</f>
        <v>10704179000</v>
      </c>
      <c r="Y18" s="35">
        <f>Afghanistan!Y18+Bangladesh!Y18+Benin!Y18+'Burkina Faso'!Y18+Burundi!Y18+Cambodia!Y18+CAR!Y18+Chad!Y18+Comoros!Y18+DRC!Y18+DPRK!Y18+Eritrea!Y18+Ethiopia!Y18+Guinea!Y18+'Guinea-Bissau'!Y18+Haiti!Y18+Kenya!Y18+Kyrgyzstan!Y18+Madagascar!Y18+Malawi!Y18+Mali!Y18+Mauritania!Y18+Mozambique!Y18+Myanmar!Y18+Nepal!Y18+Niger!Y18+Rwanda!Y18+'Sierra Leone'!Y18+Somalia!Y18+Tanzania!Y18+Tajikistan!Y18+Togo!Y18+Uganda!Y18+Zimbabwe!Y18</f>
        <v>13517778294</v>
      </c>
      <c r="Z18" s="35">
        <f>Afghanistan!Z18+Bangladesh!Z18+Benin!Z18+'Burkina Faso'!Z18+Burundi!Z18+Cambodia!Z18+CAR!Z18+Chad!Z18+Comoros!Z18+DRC!Z18+DPRK!Z18+Eritrea!Z18+Ethiopia!Z18+Guinea!Z18+'Guinea-Bissau'!Z18+Haiti!Z18+Kenya!Z18+Kyrgyzstan!Z18+Madagascar!Z18+Malawi!Z18+Mali!Z18+Mauritania!Z18+Mozambique!Z18+Myanmar!Z18+Nepal!Z18+Niger!Z18+Rwanda!Z18+'Sierra Leone'!Z18+Somalia!Z18+Tanzania!Z18+Tajikistan!Z18+Togo!Z18+Uganda!Z18+Zimbabwe!Z18</f>
        <v>0</v>
      </c>
      <c r="AA18" s="35">
        <f>Afghanistan!AA18+Bangladesh!AA18+Benin!AA18+'Burkina Faso'!AA18+Burundi!AA18+Cambodia!AA18+CAR!AA18+Chad!AA18+Comoros!AA18+DRC!AA18+DPRK!AA18+Eritrea!AA18+Ethiopia!AA18+Guinea!AA18+'Guinea-Bissau'!AA18+Haiti!AA18+Kenya!AA18+Kyrgyzstan!AA18+Madagascar!AA18+Malawi!AA18+Mali!AA18+Mauritania!AA18+Mozambique!AA18+Myanmar!AA18+Nepal!AA18+Niger!AA18+Rwanda!AA18+'Sierra Leone'!AA18+Somalia!AA18+Tanzania!AA18+Tajikistan!AA18+Togo!AA18+Uganda!AA18+Zimbabwe!AA18</f>
        <v>933974491</v>
      </c>
      <c r="AB18" s="35">
        <f>Afghanistan!AB18+Bangladesh!AB18+Benin!AB18+'Burkina Faso'!AB18+Burundi!AB18+Cambodia!AB18+CAR!AB18+Chad!AB18+Comoros!AB18+DRC!AB18+DPRK!AB18+Eritrea!AB18+Ethiopia!AB18+Guinea!AB18+'Guinea-Bissau'!AB18+Haiti!AB18+Kenya!AB18+Kyrgyzstan!AB18+Madagascar!AB18+Malawi!AB18+Mali!AB18+Mauritania!AB18+Mozambique!AB18+Myanmar!AB18+Nepal!AB18+Niger!AB18+Rwanda!AB18+'Sierra Leone'!AB18+Somalia!AB18+Tanzania!AB18+Tajikistan!AB18+Togo!AB18+Uganda!AB18+Zimbabwe!AB18</f>
        <v>1104925677</v>
      </c>
      <c r="AC18" s="35">
        <f>Afghanistan!AC18+Bangladesh!AC18+Benin!AC18+'Burkina Faso'!AC18+Burundi!AC18+Cambodia!AC18+CAR!AC18+Chad!AC18+Comoros!AC18+DRC!AC18+DPRK!AC18+Eritrea!AC18+Ethiopia!AC18+Guinea!AC18+'Guinea-Bissau'!AC18+Haiti!AC18+Kenya!AC18+Kyrgyzstan!AC18+Madagascar!AC18+Malawi!AC18+Mali!AC18+Mauritania!AC18+Mozambique!AC18+Myanmar!AC18+Nepal!AC18+Niger!AC18+Rwanda!AC18+'Sierra Leone'!AC18+Somalia!AC18+Tanzania!AC18+Tajikistan!AC18+Togo!AC18+Uganda!AC18+Zimbabwe!AC18</f>
        <v>1251377372</v>
      </c>
      <c r="AD18" s="35">
        <f>Afghanistan!AD18+Bangladesh!AD18+Benin!AD18+'Burkina Faso'!AD18+Burundi!AD18+Cambodia!AD18+CAR!AD18+Chad!AD18+Comoros!AD18+DRC!AD18+DPRK!AD18+Eritrea!AD18+Ethiopia!AD18+Guinea!AD18+'Guinea-Bissau'!AD18+Haiti!AD18+Kenya!AD18+Kyrgyzstan!AD18+Madagascar!AD18+Malawi!AD18+Mali!AD18+Mauritania!AD18+Mozambique!AD18+Myanmar!AD18+Nepal!AD18+Niger!AD18+Rwanda!AD18+'Sierra Leone'!AD18+Somalia!AD18+Tanzania!AD18+Tajikistan!AD18+Togo!AD18+Uganda!AD18+Zimbabwe!AD18</f>
        <v>10312119820</v>
      </c>
      <c r="AE18" s="35">
        <f>Afghanistan!AE18+Bangladesh!AE18+Benin!AE18+'Burkina Faso'!AE18+Burundi!AE18+Cambodia!AE18+CAR!AE18+Chad!AE18+Comoros!AE18+DRC!AE18+DPRK!AE18+Eritrea!AE18+Ethiopia!AE18+Guinea!AE18+'Guinea-Bissau'!AE18+Haiti!AE18+Kenya!AE18+Kyrgyzstan!AE18+Madagascar!AE18+Malawi!AE18+Mali!AE18+Mauritania!AE18+Mozambique!AE18+Myanmar!AE18+Nepal!AE18+Niger!AE18+Rwanda!AE18+'Sierra Leone'!AE18+Somalia!AE18+Tanzania!AE18+Tajikistan!AE18+Togo!AE18+Uganda!AE18+Zimbabwe!AE18</f>
        <v>11857075236</v>
      </c>
      <c r="AG18" s="22">
        <f>((AC18/AA18)^(1/20))-1</f>
        <v>1.4735055898089211E-2</v>
      </c>
    </row>
    <row r="19" spans="1:33" x14ac:dyDescent="0.25">
      <c r="C19" s="44">
        <f>C17/(C16+C14)</f>
        <v>0.86784423716490222</v>
      </c>
      <c r="D19" s="44">
        <f>D17/(D16+D14)</f>
        <v>0.8642696580228354</v>
      </c>
      <c r="E19" s="44">
        <f t="shared" ref="E19:K19" si="6">E17/(E16+E14)</f>
        <v>0.87505823967821494</v>
      </c>
      <c r="F19" s="44">
        <f t="shared" si="6"/>
        <v>0.91796958658329941</v>
      </c>
      <c r="G19" s="44">
        <f t="shared" si="6"/>
        <v>0.87388762332223247</v>
      </c>
      <c r="H19" s="44">
        <f t="shared" si="6"/>
        <v>0.87547788875926591</v>
      </c>
      <c r="I19" s="44">
        <f t="shared" si="6"/>
        <v>0.91399935981475233</v>
      </c>
      <c r="J19" s="44">
        <f t="shared" si="6"/>
        <v>0.92112304077837404</v>
      </c>
      <c r="K19" s="44">
        <f t="shared" si="6"/>
        <v>0.90052564111137734</v>
      </c>
      <c r="N19" t="s">
        <v>43</v>
      </c>
      <c r="O19" s="15">
        <f>O17/O18</f>
        <v>4.865452259544889</v>
      </c>
      <c r="P19" s="15">
        <f t="shared" ref="P19:S19" si="7">P17/P18</f>
        <v>6.8821035796582839</v>
      </c>
      <c r="Q19" s="15">
        <f t="shared" si="7"/>
        <v>8.7113748454881268</v>
      </c>
      <c r="R19" s="15">
        <f t="shared" si="7"/>
        <v>5.930605374334732</v>
      </c>
      <c r="S19" s="15">
        <f t="shared" si="7"/>
        <v>7.8172418673169437</v>
      </c>
      <c r="T19" s="15"/>
      <c r="U19" s="15">
        <f t="shared" ref="U19:Y19" si="8">U17/U18</f>
        <v>4.2383630115231901</v>
      </c>
      <c r="V19" s="15">
        <f t="shared" si="8"/>
        <v>5.1143368355039351</v>
      </c>
      <c r="W19" s="15">
        <f t="shared" si="8"/>
        <v>6.2523838198753392</v>
      </c>
      <c r="X19" s="15">
        <f t="shared" si="8"/>
        <v>4.7210037251113706</v>
      </c>
      <c r="Y19" s="15">
        <f t="shared" si="8"/>
        <v>5.6970246195400289</v>
      </c>
      <c r="Z19" s="15"/>
      <c r="AA19" s="15">
        <f>AA17/AA18</f>
        <v>9.13076802531406</v>
      </c>
      <c r="AB19" s="15">
        <f>AB17/AB18</f>
        <v>12.375024236365139</v>
      </c>
      <c r="AC19" s="15">
        <f>AC17/AC18</f>
        <v>16.189590501904188</v>
      </c>
      <c r="AD19" s="15">
        <f t="shared" ref="AD19:AE19" si="9">AD17/AD18</f>
        <v>10.831098174587989</v>
      </c>
      <c r="AE19" s="15">
        <f t="shared" si="9"/>
        <v>14.312192283806128</v>
      </c>
    </row>
    <row r="20" spans="1:33" x14ac:dyDescent="0.25">
      <c r="M20" t="s">
        <v>44</v>
      </c>
      <c r="O20" s="6">
        <f>SUM(O5:O15)</f>
        <v>22028208688.713367</v>
      </c>
      <c r="P20" s="6">
        <f t="shared" ref="P20:S20" si="10">SUM(P5:P15)</f>
        <v>21952180480.381195</v>
      </c>
      <c r="Q20" s="6">
        <f t="shared" si="10"/>
        <v>27537742280.807755</v>
      </c>
      <c r="R20" s="6">
        <f t="shared" si="10"/>
        <v>206678856986.9942</v>
      </c>
      <c r="S20" s="6">
        <f t="shared" si="10"/>
        <v>248668017800.11978</v>
      </c>
      <c r="T20" s="15"/>
      <c r="U20" s="8">
        <f>SUM(U5:U15)</f>
        <v>3983696121.2885342</v>
      </c>
      <c r="V20" s="8">
        <f t="shared" ref="V20:W20" si="11">SUM(V5:V15)</f>
        <v>6069269075.3191042</v>
      </c>
      <c r="W20" s="8">
        <f t="shared" si="11"/>
        <v>9358069855.375185</v>
      </c>
      <c r="X20" s="8">
        <f>X17+X15</f>
        <v>50534468933.258904</v>
      </c>
      <c r="Y20" s="8">
        <f>Y17+Y15</f>
        <v>77011115742.40181</v>
      </c>
      <c r="Z20" s="15"/>
      <c r="AA20" s="8">
        <f>SUM(AA5:AA15)</f>
        <v>26011904810.001904</v>
      </c>
      <c r="AB20" s="8">
        <f t="shared" ref="AB20:AC20" si="12">SUM(AB5:AB15)</f>
        <v>28021449555.700298</v>
      </c>
      <c r="AC20" s="8">
        <f t="shared" si="12"/>
        <v>36895812136.182938</v>
      </c>
      <c r="AD20" s="8">
        <f>AD17+AD15</f>
        <v>257213325920.25311</v>
      </c>
      <c r="AE20" s="8">
        <f>AE17+AE15</f>
        <v>325679133542.52161</v>
      </c>
    </row>
    <row r="21" spans="1:33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f>O20/O18</f>
        <v>23.585450032075197</v>
      </c>
      <c r="P21" s="15">
        <f t="shared" ref="P21:S21" si="13">P20/P18</f>
        <v>19.867562983950091</v>
      </c>
      <c r="Q21" s="15">
        <f t="shared" si="13"/>
        <v>22.005945526085281</v>
      </c>
      <c r="R21" s="15">
        <f t="shared" si="13"/>
        <v>20.042325011211343</v>
      </c>
      <c r="S21" s="15">
        <f t="shared" si="13"/>
        <v>20.972121104968906</v>
      </c>
      <c r="T21" s="15"/>
      <c r="U21" s="15">
        <f>U20/U18</f>
        <v>4.2383630115231901</v>
      </c>
      <c r="V21" s="15">
        <f t="shared" ref="V21:Y21" si="14">V20/V18</f>
        <v>5.1143368355039351</v>
      </c>
      <c r="W21" s="15">
        <f t="shared" si="14"/>
        <v>6.2523838198753392</v>
      </c>
      <c r="X21" s="15">
        <f t="shared" si="14"/>
        <v>4.7210037251113706</v>
      </c>
      <c r="Y21" s="15">
        <f t="shared" si="14"/>
        <v>5.6970246195400289</v>
      </c>
      <c r="Z21" s="15"/>
      <c r="AA21" s="15">
        <f>AA20/AA18</f>
        <v>27.850765797844367</v>
      </c>
      <c r="AB21" s="15">
        <f>AB20/AB18</f>
        <v>25.360483640656945</v>
      </c>
      <c r="AC21" s="15">
        <f>AC20/AC18</f>
        <v>29.484161182501339</v>
      </c>
      <c r="AD21" s="15">
        <f t="shared" ref="AD21:AE21" si="15">AD20/AD18</f>
        <v>24.9428178114646</v>
      </c>
      <c r="AE21" s="15">
        <f t="shared" si="15"/>
        <v>27.467071521458095</v>
      </c>
    </row>
    <row r="22" spans="1:33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3" x14ac:dyDescent="0.25">
      <c r="B23" t="s">
        <v>46</v>
      </c>
      <c r="D23" s="18">
        <f t="shared" ref="D23:F27" si="16">((D6-G6)/D6)</f>
        <v>0.24298148540572784</v>
      </c>
      <c r="E23" s="18">
        <f t="shared" si="16"/>
        <v>0.7129426568398346</v>
      </c>
      <c r="F23" s="18">
        <f t="shared" si="16"/>
        <v>0.80695430031223392</v>
      </c>
      <c r="G23" s="18">
        <f>(C6-G6)/$C$6</f>
        <v>0.14733026874115984</v>
      </c>
      <c r="H23" s="18">
        <f>($C$6-H6)/$C$6</f>
        <v>0.57649398868458279</v>
      </c>
      <c r="I23" s="18">
        <f>($C$6-I6)/$C$6</f>
        <v>0.63926803394625176</v>
      </c>
      <c r="M23" t="s">
        <v>45</v>
      </c>
      <c r="N23" t="s">
        <v>47</v>
      </c>
    </row>
    <row r="24" spans="1:33" x14ac:dyDescent="0.25">
      <c r="B24" t="s">
        <v>19</v>
      </c>
      <c r="D24" s="18">
        <f t="shared" si="16"/>
        <v>0.21356824384390641</v>
      </c>
      <c r="E24" s="18">
        <f t="shared" si="16"/>
        <v>0.57891564294211373</v>
      </c>
      <c r="F24" s="18">
        <f t="shared" si="16"/>
        <v>0.68363869740930772</v>
      </c>
      <c r="G24" s="18">
        <f>($C$7-G7)/$C$7</f>
        <v>0.12252775696242862</v>
      </c>
      <c r="H24" s="18">
        <f>($C$7-H7)/$C$7</f>
        <v>0.40134550168910849</v>
      </c>
      <c r="I24" s="18">
        <f>($C$7-I7)/$C$7</f>
        <v>0.4485190851149588</v>
      </c>
      <c r="N24" t="s">
        <v>48</v>
      </c>
      <c r="O24" s="18">
        <f>O5/O17</f>
        <v>2.34186579368699E-2</v>
      </c>
      <c r="P24" s="18">
        <f t="shared" ref="P24:S24" si="17">P5/P17</f>
        <v>5.0904798506110141E-2</v>
      </c>
      <c r="Q24" s="18">
        <f t="shared" si="17"/>
        <v>6.0322146382708663E-2</v>
      </c>
      <c r="R24" s="18">
        <f t="shared" si="17"/>
        <v>4.0589759204975977E-2</v>
      </c>
      <c r="S24" s="18">
        <f t="shared" si="17"/>
        <v>5.8641765787477818E-2</v>
      </c>
      <c r="T24" s="18"/>
      <c r="U24" s="18">
        <f>U5/U17</f>
        <v>8.7874215049893761E-2</v>
      </c>
      <c r="V24" s="18">
        <f t="shared" ref="V24:Y24" si="18">V5/V17</f>
        <v>8.6242782280160718E-2</v>
      </c>
      <c r="W24" s="18">
        <f t="shared" si="18"/>
        <v>8.2842368929132409E-2</v>
      </c>
      <c r="X24" s="18">
        <f t="shared" si="18"/>
        <v>8.7134837317498257E-2</v>
      </c>
      <c r="Y24" s="18">
        <f t="shared" si="18"/>
        <v>8.4515798684102042E-2</v>
      </c>
      <c r="Z24" s="18"/>
      <c r="AA24" s="18">
        <f>AA5/AA17</f>
        <v>5.3528206573240991E-2</v>
      </c>
      <c r="AB24" s="18">
        <f t="shared" ref="AB24:AE24" si="19">AB5/AB17</f>
        <v>6.6590322617525441E-2</v>
      </c>
      <c r="AC24" s="18">
        <f t="shared" si="19"/>
        <v>7.0724576315252766E-2</v>
      </c>
      <c r="AD24" s="18">
        <f t="shared" si="19"/>
        <v>6.1648918350333579E-2</v>
      </c>
      <c r="AE24" s="18">
        <f t="shared" si="19"/>
        <v>7.038354212794308E-2</v>
      </c>
    </row>
    <row r="25" spans="1:33" x14ac:dyDescent="0.25">
      <c r="B25" t="s">
        <v>49</v>
      </c>
      <c r="D25" s="18">
        <f t="shared" si="16"/>
        <v>0.31454398785704979</v>
      </c>
      <c r="E25" s="18">
        <f t="shared" si="16"/>
        <v>0.77684502889518936</v>
      </c>
      <c r="F25" s="18">
        <f t="shared" si="16"/>
        <v>0.87935276124005546</v>
      </c>
      <c r="G25" s="18">
        <f>($C$8-G8)/$C$8</f>
        <v>0.23136175390967892</v>
      </c>
      <c r="H25" s="18">
        <f t="shared" ref="H25:I25" si="20">($D$8-H8)/$D$8</f>
        <v>0.7118187867593303</v>
      </c>
      <c r="I25" s="18">
        <f t="shared" si="20"/>
        <v>0.80639514122843925</v>
      </c>
      <c r="N25" t="s">
        <v>50</v>
      </c>
      <c r="O25" s="18">
        <f>O6/O17</f>
        <v>3.8256285715645905E-2</v>
      </c>
      <c r="P25" s="18">
        <f t="shared" ref="P25:S25" si="21">P6/P17</f>
        <v>9.9153910058412564E-2</v>
      </c>
      <c r="Q25" s="18">
        <f t="shared" si="21"/>
        <v>0.11985017598794741</v>
      </c>
      <c r="R25" s="18">
        <f t="shared" si="21"/>
        <v>7.8426070148000779E-2</v>
      </c>
      <c r="S25" s="18">
        <f t="shared" si="21"/>
        <v>0.11390176363186122</v>
      </c>
      <c r="T25" s="18"/>
      <c r="U25" s="18">
        <f>U6/U17</f>
        <v>8.930582328153476E-2</v>
      </c>
      <c r="V25" s="18">
        <f t="shared" ref="V25:Y25" si="22">V6/V17</f>
        <v>9.1459134866168801E-2</v>
      </c>
      <c r="W25" s="18">
        <f t="shared" si="22"/>
        <v>9.0438473841109077E-2</v>
      </c>
      <c r="X25" s="18">
        <f t="shared" si="22"/>
        <v>9.0792712161599703E-2</v>
      </c>
      <c r="Y25" s="18">
        <f t="shared" si="22"/>
        <v>9.089745841849646E-2</v>
      </c>
      <c r="Z25" s="18"/>
      <c r="AA25" s="18">
        <f>AA6/AA17</f>
        <v>6.210339220344014E-2</v>
      </c>
      <c r="AB25" s="18">
        <f t="shared" ref="AB25:AE25" si="23">AB6/AB17</f>
        <v>9.5738418597960576E-2</v>
      </c>
      <c r="AC25" s="18">
        <f t="shared" si="23"/>
        <v>0.10626446784724661</v>
      </c>
      <c r="AD25" s="18">
        <f t="shared" si="23"/>
        <v>8.4021314432014119E-2</v>
      </c>
      <c r="AE25" s="18">
        <f t="shared" si="23"/>
        <v>0.10346228526517917</v>
      </c>
    </row>
    <row r="26" spans="1:33" x14ac:dyDescent="0.25">
      <c r="B26" t="s">
        <v>51</v>
      </c>
      <c r="D26" s="18">
        <f t="shared" si="16"/>
        <v>0.40885650668414308</v>
      </c>
      <c r="E26" s="18">
        <f t="shared" si="16"/>
        <v>0.72528040895900259</v>
      </c>
      <c r="F26" s="18">
        <f t="shared" si="16"/>
        <v>0.80976049714576614</v>
      </c>
      <c r="G26" s="18">
        <f>($C$9-G9)/$C$9</f>
        <v>0.34062799559262125</v>
      </c>
      <c r="H26" s="18">
        <f>($C$9-H9)/$C$9</f>
        <v>0.59175765309621409</v>
      </c>
      <c r="I26" s="18">
        <f>($C$9-I9)/$C$9</f>
        <v>0.63911563882862077</v>
      </c>
      <c r="N26" t="s">
        <v>20</v>
      </c>
      <c r="O26" s="18">
        <f>O7/O17</f>
        <v>0.12650852971391244</v>
      </c>
      <c r="P26" s="18">
        <f t="shared" ref="P26:S26" si="24">P7/P17</f>
        <v>6.1940523342098472E-2</v>
      </c>
      <c r="Q26" s="18">
        <f t="shared" si="24"/>
        <v>2.875696102716194E-2</v>
      </c>
      <c r="R26" s="18">
        <f t="shared" si="24"/>
        <v>9.1932184386707569E-2</v>
      </c>
      <c r="S26" s="18">
        <f t="shared" si="24"/>
        <v>4.018834660763905E-2</v>
      </c>
      <c r="T26" s="18"/>
      <c r="U26" s="18">
        <f>U7/U17</f>
        <v>0.20350045819787591</v>
      </c>
      <c r="V26" s="18">
        <f t="shared" ref="V26:Y26" si="25">V7/V17</f>
        <v>0.21119476948522398</v>
      </c>
      <c r="W26" s="18">
        <f t="shared" si="25"/>
        <v>0.21346033073917778</v>
      </c>
      <c r="X26" s="18">
        <f t="shared" si="25"/>
        <v>0.20835957449200604</v>
      </c>
      <c r="Y26" s="18">
        <f t="shared" si="25"/>
        <v>0.21241445354349336</v>
      </c>
      <c r="Z26" s="18"/>
      <c r="AA26" s="18">
        <f>AA7/AA17</f>
        <v>0.16247427602234815</v>
      </c>
      <c r="AB26" s="18">
        <f t="shared" ref="AB26:AE26" si="26">AB7/AB17</f>
        <v>0.12819023050078054</v>
      </c>
      <c r="AC26" s="18">
        <f t="shared" si="26"/>
        <v>0.11407422899701827</v>
      </c>
      <c r="AD26" s="18">
        <f t="shared" si="26"/>
        <v>0.14460935319881618</v>
      </c>
      <c r="AE26" s="18">
        <f t="shared" si="26"/>
        <v>0.11834548723234993</v>
      </c>
    </row>
    <row r="27" spans="1:33" x14ac:dyDescent="0.25">
      <c r="B27" t="s">
        <v>52</v>
      </c>
      <c r="D27" s="18">
        <f t="shared" si="16"/>
        <v>0.37923591942209434</v>
      </c>
      <c r="E27" s="18">
        <f t="shared" si="16"/>
        <v>0.74113113144871401</v>
      </c>
      <c r="F27" s="18">
        <f t="shared" si="16"/>
        <v>0.83075578690371288</v>
      </c>
      <c r="G27" s="18">
        <f>($C$10-G10)/$C$10</f>
        <v>0.30643571509845818</v>
      </c>
      <c r="H27" s="18">
        <f>($C$10-H10)/$C$10</f>
        <v>0.61838437680841751</v>
      </c>
      <c r="I27" s="18">
        <f>($C$10-I10)/$C$10</f>
        <v>0.68410972980104523</v>
      </c>
      <c r="N27" t="s">
        <v>53</v>
      </c>
      <c r="O27" s="18">
        <f>O8/O17</f>
        <v>3.9010681202769605E-2</v>
      </c>
      <c r="P27" s="18">
        <f t="shared" ref="P27:S27" si="27">P8/P17</f>
        <v>5.9870045044566014E-2</v>
      </c>
      <c r="Q27" s="18">
        <f t="shared" si="27"/>
        <v>2.9039883262330774E-2</v>
      </c>
      <c r="R27" s="18">
        <f t="shared" si="27"/>
        <v>6.069845879048083E-2</v>
      </c>
      <c r="S27" s="18">
        <f t="shared" si="27"/>
        <v>4.0670924001455611E-2</v>
      </c>
      <c r="T27" s="18"/>
      <c r="U27" s="18">
        <f>U8/U17</f>
        <v>9.2245069283615463E-2</v>
      </c>
      <c r="V27" s="18">
        <f t="shared" ref="V27:Y27" si="28">V8/V17</f>
        <v>9.7420566319226035E-2</v>
      </c>
      <c r="W27" s="18">
        <f t="shared" si="28"/>
        <v>9.8560900069598292E-2</v>
      </c>
      <c r="X27" s="18">
        <f t="shared" si="28"/>
        <v>9.5344552938527602E-2</v>
      </c>
      <c r="Y27" s="18">
        <f t="shared" si="28"/>
        <v>9.8312733351670858E-2</v>
      </c>
      <c r="Z27" s="18"/>
      <c r="AA27" s="18">
        <f>AA8/AA17</f>
        <v>6.3878411292155601E-2</v>
      </c>
      <c r="AB27" s="18">
        <f t="shared" ref="AB27:AE27" si="29">AB8/AB17</f>
        <v>7.6537651510626109E-2</v>
      </c>
      <c r="AC27" s="18">
        <f t="shared" si="29"/>
        <v>6.1152687862108847E-2</v>
      </c>
      <c r="AD27" s="18">
        <f t="shared" si="29"/>
        <v>7.6373963914028328E-2</v>
      </c>
      <c r="AE27" s="18">
        <f t="shared" si="29"/>
        <v>6.6829089446869078E-2</v>
      </c>
    </row>
    <row r="28" spans="1:33" x14ac:dyDescent="0.25">
      <c r="B28" t="s">
        <v>28</v>
      </c>
      <c r="D28" s="18">
        <f>((D14-G14)/D14)</f>
        <v>0.22247144433812696</v>
      </c>
      <c r="E28" s="18">
        <f>((E14-H14)/E14)</f>
        <v>0.68836134196124987</v>
      </c>
      <c r="F28" s="18">
        <f>((F14-I14)/F14)</f>
        <v>0.8654065921947004</v>
      </c>
      <c r="G28" s="18">
        <f>($C$14-G14)/$C$14</f>
        <v>0.21857687176592203</v>
      </c>
      <c r="H28" s="18">
        <f>($C$14-H14)/$C$14</f>
        <v>0.68174132862702541</v>
      </c>
      <c r="I28" s="18">
        <f>($C$14-I14)/$C$14</f>
        <v>0.8596256785129528</v>
      </c>
      <c r="N28" t="s">
        <v>54</v>
      </c>
      <c r="O28" s="18">
        <f>(O10+O11)/O17</f>
        <v>0.27967072068531373</v>
      </c>
      <c r="P28" s="18">
        <f t="shared" ref="P28:S28" si="30">(P10+P11)/P17</f>
        <v>0.21322761155916078</v>
      </c>
      <c r="Q28" s="18">
        <f t="shared" si="30"/>
        <v>0.20295133640605095</v>
      </c>
      <c r="R28" s="18">
        <f t="shared" si="30"/>
        <v>0.2390770132279349</v>
      </c>
      <c r="S28" s="18">
        <f t="shared" si="30"/>
        <v>0.20694738134362534</v>
      </c>
      <c r="T28" s="18"/>
      <c r="U28" s="18">
        <f>(U10+U11)/U17</f>
        <v>0.2060643569290545</v>
      </c>
      <c r="V28" s="18">
        <f t="shared" ref="V28:Y28" si="31">(V10+V11)/V17</f>
        <v>0.22119822459019098</v>
      </c>
      <c r="W28" s="18">
        <f t="shared" si="31"/>
        <v>0.23147472576142972</v>
      </c>
      <c r="X28" s="18">
        <f t="shared" si="31"/>
        <v>0.21455734280548236</v>
      </c>
      <c r="Y28" s="18">
        <f t="shared" si="31"/>
        <v>0.22759295443339778</v>
      </c>
      <c r="Z28" s="18"/>
      <c r="AA28" s="18">
        <f>(AA10+AA11)/AA17</f>
        <v>0.24528649551169102</v>
      </c>
      <c r="AB28" s="18">
        <f t="shared" ref="AB28:AE28" si="32">(AB10+AB11)/AB17</f>
        <v>0.21676553957679695</v>
      </c>
      <c r="AC28" s="18">
        <f t="shared" si="32"/>
        <v>0.21612671949102497</v>
      </c>
      <c r="AD28" s="18">
        <f t="shared" si="32"/>
        <v>0.22798317339443325</v>
      </c>
      <c r="AE28" s="18">
        <f t="shared" si="32"/>
        <v>0.21631645429059776</v>
      </c>
    </row>
    <row r="29" spans="1:33" x14ac:dyDescent="0.25">
      <c r="B29" t="s">
        <v>55</v>
      </c>
      <c r="D29" s="18">
        <f>((D16-G16)/D16)</f>
        <v>0.67564432202026647</v>
      </c>
      <c r="E29" s="18">
        <f>((E16-H16)/E16)</f>
        <v>0.87455477158016925</v>
      </c>
      <c r="F29" s="18">
        <f>((F16-I16)/F16)</f>
        <v>0.89208934321765843</v>
      </c>
      <c r="G29" s="18">
        <f>($C$16-G16)/$C$16</f>
        <v>0.61040371579299013</v>
      </c>
      <c r="H29" s="18">
        <f>($C$16-H16)/$C$16</f>
        <v>0.8203725697175096</v>
      </c>
      <c r="I29" s="18">
        <f>($C$16-I16)/$C$16</f>
        <v>0.80814480104953923</v>
      </c>
      <c r="N29" t="s">
        <v>28</v>
      </c>
      <c r="O29" s="18">
        <f>O12/O17</f>
        <v>0.2392043469561424</v>
      </c>
      <c r="P29" s="18">
        <f t="shared" ref="P29:S29" si="33">P12/P17</f>
        <v>9.2323878525346403E-2</v>
      </c>
      <c r="Q29" s="18">
        <f t="shared" si="33"/>
        <v>6.8218214284658671E-2</v>
      </c>
      <c r="R29" s="18">
        <f t="shared" si="33"/>
        <v>0.13179544032695578</v>
      </c>
      <c r="S29" s="18">
        <f t="shared" si="33"/>
        <v>7.5189330378106115E-2</v>
      </c>
      <c r="T29" s="18"/>
      <c r="U29" s="18">
        <f>U12/U17</f>
        <v>6.3718861804801866E-2</v>
      </c>
      <c r="V29" s="18">
        <f t="shared" ref="V29:Y29" si="34">V12/V17</f>
        <v>5.2059299848729743E-2</v>
      </c>
      <c r="W29" s="18">
        <f t="shared" si="34"/>
        <v>4.3389824201626279E-2</v>
      </c>
      <c r="X29" s="18">
        <f t="shared" si="34"/>
        <v>5.6668940304738721E-2</v>
      </c>
      <c r="Y29" s="18">
        <f t="shared" si="34"/>
        <v>4.7073435711926549E-2</v>
      </c>
      <c r="Z29" s="18"/>
      <c r="AA29" s="18">
        <f>AA12/AA17</f>
        <v>0.15722865724367507</v>
      </c>
      <c r="AB29" s="18">
        <f t="shared" ref="AB29:AE29" si="35">AB12/AB17</f>
        <v>7.4451579310250135E-2</v>
      </c>
      <c r="AC29" s="18">
        <f t="shared" si="35"/>
        <v>5.674960700761237E-2</v>
      </c>
      <c r="AD29" s="18">
        <f t="shared" si="35"/>
        <v>9.7804715976319428E-2</v>
      </c>
      <c r="AE29" s="18">
        <f t="shared" si="35"/>
        <v>6.2430185017916313E-2</v>
      </c>
    </row>
    <row r="30" spans="1:33" x14ac:dyDescent="0.25">
      <c r="B30" s="25" t="s">
        <v>68</v>
      </c>
      <c r="C30" s="26">
        <f>((I11/C11)^(1/24))-1</f>
        <v>-4.1618166390923195E-2</v>
      </c>
      <c r="N30" t="s">
        <v>55</v>
      </c>
      <c r="O30" s="18">
        <f>(O13+O14)/O17</f>
        <v>0.25393077778934586</v>
      </c>
      <c r="P30" s="18">
        <f t="shared" ref="P30:S30" si="36">(P13+P14)/P17</f>
        <v>0.42257923296430561</v>
      </c>
      <c r="Q30" s="18">
        <f t="shared" si="36"/>
        <v>0.49086128264914175</v>
      </c>
      <c r="R30" s="18">
        <f t="shared" si="36"/>
        <v>0.35748107391494405</v>
      </c>
      <c r="S30" s="18">
        <f t="shared" si="36"/>
        <v>0.46446048824983488</v>
      </c>
      <c r="T30" s="18"/>
      <c r="U30" s="18">
        <f>(U13+U14)/U17</f>
        <v>0.25729121545322386</v>
      </c>
      <c r="V30" s="18">
        <f t="shared" ref="V30:Y30" si="37">(V13+V14)/V17</f>
        <v>0.24042522261029983</v>
      </c>
      <c r="W30" s="18">
        <f t="shared" si="37"/>
        <v>0.23983337645792652</v>
      </c>
      <c r="X30" s="18">
        <f t="shared" si="37"/>
        <v>0.24714203998014733</v>
      </c>
      <c r="Y30" s="18">
        <f t="shared" si="37"/>
        <v>0.23919316585691294</v>
      </c>
      <c r="Z30" s="18"/>
      <c r="AA30" s="18">
        <f>(AA13+AA14)/AA17</f>
        <v>0.25550056115344905</v>
      </c>
      <c r="AB30" s="18">
        <f t="shared" ref="AB30:AE30" si="38">(AB13+AB14)/AB17</f>
        <v>0.34172625788606031</v>
      </c>
      <c r="AC30" s="18">
        <f t="shared" si="38"/>
        <v>0.3749077124797362</v>
      </c>
      <c r="AD30" s="18">
        <f t="shared" si="38"/>
        <v>0.30755856073405508</v>
      </c>
      <c r="AE30" s="18">
        <f t="shared" si="38"/>
        <v>0.36223295661914473</v>
      </c>
    </row>
    <row r="31" spans="1:33" x14ac:dyDescent="0.25">
      <c r="B31" s="24" t="s">
        <v>69</v>
      </c>
    </row>
    <row r="32" spans="1:33" x14ac:dyDescent="0.25">
      <c r="B32" t="s">
        <v>28</v>
      </c>
      <c r="D32" s="18">
        <f>((D13-G13)/D13)</f>
        <v>8.1840055506651535E-2</v>
      </c>
      <c r="E32" s="18">
        <f>((E13-H13)/E13)</f>
        <v>0.45923479232249725</v>
      </c>
      <c r="F32" s="18">
        <f>((F13-I13)/F13)</f>
        <v>0.51237858007932635</v>
      </c>
      <c r="G32" s="18">
        <f>($C$13-G13)/$C$13</f>
        <v>8.0265125782424618E-2</v>
      </c>
      <c r="H32" s="18">
        <f>($C$13-H13)/$C$13</f>
        <v>0.45322794368715863</v>
      </c>
      <c r="I32" s="18">
        <f>($C$13-I13)/$C$13</f>
        <v>0.49914234671934371</v>
      </c>
      <c r="M32" t="s">
        <v>56</v>
      </c>
    </row>
    <row r="33" spans="2:25" x14ac:dyDescent="0.25">
      <c r="B33" t="s">
        <v>55</v>
      </c>
      <c r="D33" s="18">
        <f>((D15-G15)/D15)</f>
        <v>0.49554385017299346</v>
      </c>
      <c r="E33" s="18">
        <f>((E15-H15)/E15)</f>
        <v>0.81885474501940148</v>
      </c>
      <c r="F33" s="18">
        <f>((F15-I15)/F15)</f>
        <v>0.87935187539654514</v>
      </c>
      <c r="G33" s="18">
        <f>($C$15-G15)/$C$15</f>
        <v>0.44714336820247019</v>
      </c>
      <c r="H33" s="18">
        <f>($C$15-H15)/$C$15</f>
        <v>0.7405104000933922</v>
      </c>
      <c r="I33" s="18">
        <f>($C$15-I15)/$C$15</f>
        <v>0.77221127504046438</v>
      </c>
      <c r="N33" t="s">
        <v>57</v>
      </c>
      <c r="O33" s="11">
        <f>O20/(D18-G18)</f>
        <v>11490.141626581664</v>
      </c>
      <c r="P33" s="11">
        <f>P20/(E18-H18)</f>
        <v>4597.7325668735957</v>
      </c>
      <c r="Q33" s="11">
        <f>Q20/(F18-I18)</f>
        <v>4099.2795772719637</v>
      </c>
      <c r="R33" s="11">
        <f>R20/J18</f>
        <v>5706.6559063869099</v>
      </c>
      <c r="S33" s="11">
        <f>S20/K18</f>
        <v>4230.2328288630297</v>
      </c>
      <c r="U33" s="19"/>
      <c r="V33" s="19"/>
      <c r="W33" s="19"/>
      <c r="X33" s="19"/>
      <c r="Y33" s="19"/>
    </row>
    <row r="34" spans="2:25" x14ac:dyDescent="0.25">
      <c r="B34" s="24" t="s">
        <v>105</v>
      </c>
      <c r="C34" s="38">
        <v>2011</v>
      </c>
      <c r="D34" s="38">
        <v>2015</v>
      </c>
      <c r="E34" s="38">
        <v>2025</v>
      </c>
      <c r="F34" s="38">
        <v>2035</v>
      </c>
      <c r="G34" s="38"/>
    </row>
    <row r="35" spans="2:25" x14ac:dyDescent="0.25">
      <c r="B35" s="36">
        <v>-6.2E-2</v>
      </c>
      <c r="C35" s="37">
        <f>C11</f>
        <v>104.28590532860642</v>
      </c>
      <c r="D35" s="30">
        <f>C35*((1+$B$35)^4)</f>
        <v>80.730374886207557</v>
      </c>
      <c r="E35" s="30">
        <f>C35*((1+$B$35)^14)</f>
        <v>42.566246236517642</v>
      </c>
      <c r="F35" s="30">
        <f>C35*((1+$B$35)^24)</f>
        <v>22.443662886760677</v>
      </c>
      <c r="G35" s="30"/>
    </row>
    <row r="38" spans="2:25" x14ac:dyDescent="0.25">
      <c r="B38" t="s">
        <v>104</v>
      </c>
      <c r="C38" s="35">
        <f>Afghanistan!C38+Bangladesh!C38+Benin!C38+'Burkina Faso'!C38+Burundi!C38+Cambodia!C38+CAR!C38+Chad!C38+Comoros!C38+DRC!C38+DPRK!C38+Eritrea!C38+Ethiopia!C38+Guinea!C38+'Guinea-Bissau'!C38+Haiti!C38+Kenya!C38+Kyrgyzstan!C38+Madagascar!C38+Malawi!C38+Mali!C38+Mauritania!C38+Mozambique!C38+Myanmar!C38+Nepal!C38+Niger!C38+Rwanda!C38+'Sierra Leone'!C38+Somalia!C38+Tanzania!C38+Tajikistan!C38+Togo!C38+Uganda!C38+Zimbabwe!C38</f>
        <v>3818707073.1977997</v>
      </c>
      <c r="D38" s="35">
        <f>Afghanistan!D38+Bangladesh!D38+Benin!D38+'Burkina Faso'!D38+Burundi!D38+Cambodia!D38+CAR!D38+Chad!D38+Comoros!D38+DRC!D38+DPRK!D38+Eritrea!D38+Ethiopia!D38+Guinea!D38+'Guinea-Bissau'!D38+Haiti!D38+Kenya!D38+Kyrgyzstan!D38+Madagascar!D38+Malawi!D38+Mali!D38+Mauritania!D38+Mozambique!D38+Myanmar!D38+Nepal!D38+Niger!D38+Rwanda!D38+'Sierra Leone'!D38+Somalia!D38+Tanzania!D38+Tajikistan!D38+Togo!D38+Uganda!D38+Zimbabwe!D38</f>
        <v>3892122818.4000006</v>
      </c>
      <c r="E38" s="35">
        <f>Afghanistan!E38+Bangladesh!E38+Benin!E38+'Burkina Faso'!E38+Burundi!E38+Cambodia!E38+CAR!E38+Chad!E38+Comoros!E38+DRC!E38+DPRK!E38+Eritrea!E38+Ethiopia!E38+Guinea!E38+'Guinea-Bissau'!E38+Haiti!E38+Kenya!E38+Kyrgyzstan!E38+Madagascar!E38+Malawi!E38+Mali!E38+Mauritania!E38+Mozambique!E38+Myanmar!E38+Nepal!E38+Niger!E38+Rwanda!E38+'Sierra Leone'!E38+Somalia!E38+Tanzania!E38+Tajikistan!E38+Togo!E38+Uganda!E38+Zimbabwe!E38</f>
        <v>4681869213.6699991</v>
      </c>
      <c r="F38" s="35">
        <f>Afghanistan!F38+Bangladesh!F38+Benin!F38+'Burkina Faso'!F38+Burundi!F38+Cambodia!F38+CAR!F38+Chad!F38+Comoros!F38+DRC!F38+DPRK!F38+Eritrea!F38+Ethiopia!F38+Guinea!F38+'Guinea-Bissau'!F38+Haiti!F38+Kenya!F38+Kyrgyzstan!F38+Madagascar!F38+Malawi!F38+Mali!F38+Mauritania!F38+Mozambique!F38+Myanmar!F38+Nepal!F38+Niger!F38+Rwanda!F38+'Sierra Leone'!F38+Somalia!F38+Tanzania!F38+Tajikistan!F38+Togo!F38+Uganda!F38+Zimbabwe!F38</f>
        <v>5347684441.2400007</v>
      </c>
      <c r="G38" s="35">
        <f>Afghanistan!G38+Bangladesh!G38+Benin!G38+'Burkina Faso'!G38+Burundi!G38+Cambodia!G38+CAR!G38+Chad!G38+Comoros!G38+DRC!G38+DPRK!G38+Eritrea!G38+Ethiopia!G38+Guinea!G38+'Guinea-Bissau'!G38+Haiti!G38+Kenya!G38+Kyrgyzstan!G38+Madagascar!G38+Malawi!G38+Mali!G38+Mauritania!G38+Mozambique!G38+Myanmar!G38+Nepal!G38+Niger!G38+Rwanda!G38+'Sierra Leone'!G38+Somalia!G38+Tanzania!G38+Tajikistan!G38+Togo!G38+Uganda!G38+Zimbabwe!G38</f>
        <v>3415092530.2999997</v>
      </c>
      <c r="H38" s="35">
        <f>Afghanistan!H38+Bangladesh!H38+Benin!H38+'Burkina Faso'!H38+Burundi!H38+Cambodia!H38+CAR!H38+Chad!H38+Comoros!H38+DRC!H38+DPRK!H38+Eritrea!H38+Ethiopia!H38+Guinea!H38+'Guinea-Bissau'!H38+Haiti!H38+Kenya!H38+Kyrgyzstan!H38+Madagascar!H38+Malawi!H38+Mali!H38+Mauritania!H38+Mozambique!H38+Myanmar!H38+Nepal!H38+Niger!H38+Rwanda!H38+'Sierra Leone'!H38+Somalia!H38+Tanzania!H38+Tajikistan!H38+Togo!H38+Uganda!H38+Zimbabwe!H38</f>
        <v>2799801330.6900001</v>
      </c>
      <c r="I38" s="35">
        <f>Afghanistan!I38+Bangladesh!I38+Benin!I38+'Burkina Faso'!I38+Burundi!I38+Cambodia!I38+CAR!I38+Chad!I38+Comoros!I38+DRC!I38+DPRK!I38+Eritrea!I38+Ethiopia!I38+Guinea!I38+'Guinea-Bissau'!I38+Haiti!I38+Kenya!I38+Kyrgyzstan!I38+Madagascar!I38+Malawi!I38+Mali!I38+Mauritania!I38+Mozambique!I38+Myanmar!I38+Nepal!I38+Niger!I38+Rwanda!I38+'Sierra Leone'!I38+Somalia!I38+Tanzania!I38+Tajikistan!I38+Togo!I38+Uganda!I38+Zimbabwe!I38</f>
        <v>2796471140.9399996</v>
      </c>
    </row>
    <row r="40" spans="2:25" x14ac:dyDescent="0.25">
      <c r="B40" t="s">
        <v>122</v>
      </c>
      <c r="C40" s="59">
        <f>((I12/C12)^(1/24))-1</f>
        <v>-3.630281861794038E-2</v>
      </c>
    </row>
    <row r="42" spans="2:25" x14ac:dyDescent="0.25">
      <c r="B42" s="24" t="s">
        <v>105</v>
      </c>
      <c r="C42" s="38">
        <v>2011</v>
      </c>
      <c r="D42" s="38">
        <v>2015</v>
      </c>
      <c r="E42" s="38">
        <v>2025</v>
      </c>
      <c r="F42" s="38">
        <v>2035</v>
      </c>
    </row>
    <row r="43" spans="2:25" x14ac:dyDescent="0.25">
      <c r="B43" s="36">
        <v>-5.6000000000000001E-2</v>
      </c>
      <c r="C43" s="37">
        <v>412</v>
      </c>
      <c r="D43" s="30">
        <f>C43*((1+$B$35)^4)</f>
        <v>318.93969130643188</v>
      </c>
      <c r="E43" s="30">
        <f>C43*((1+$B$35)^14)</f>
        <v>168.165519531954</v>
      </c>
      <c r="F43" s="30">
        <f>C43*((1+$B$35)^24)</f>
        <v>88.667678342616213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P15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3" customWidth="1"/>
    <col min="4" max="4" width="10.28515625" customWidth="1"/>
    <col min="5" max="5" width="10.7109375" customWidth="1"/>
    <col min="6" max="6" width="10.5703125" customWidth="1"/>
    <col min="7" max="7" width="12.28515625" customWidth="1"/>
    <col min="8" max="8" width="11" customWidth="1"/>
    <col min="9" max="9" width="10.5703125" bestFit="1" customWidth="1"/>
    <col min="10" max="10" width="10.7109375" customWidth="1"/>
    <col min="11" max="11" width="11.5703125" bestFit="1" customWidth="1"/>
    <col min="14" max="14" width="28.85546875" bestFit="1" customWidth="1"/>
    <col min="15" max="16" width="16.42578125" bestFit="1" customWidth="1"/>
    <col min="17" max="17" width="16.85546875" bestFit="1" customWidth="1"/>
    <col min="18" max="19" width="18.140625" bestFit="1" customWidth="1"/>
    <col min="20" max="20" width="1.7109375" customWidth="1"/>
    <col min="21" max="23" width="16.42578125" bestFit="1" customWidth="1"/>
    <col min="24" max="25" width="18.140625" bestFit="1" customWidth="1"/>
    <col min="26" max="26" width="1.5703125" customWidth="1"/>
    <col min="27" max="29" width="16.85546875" bestFit="1" customWidth="1"/>
    <col min="30" max="31" width="18.140625" bestFit="1" customWidth="1"/>
  </cols>
  <sheetData>
    <row r="1" spans="1:31" x14ac:dyDescent="0.25">
      <c r="A1" t="s">
        <v>99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100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1664251</v>
      </c>
      <c r="D4" s="6">
        <v>1966062</v>
      </c>
      <c r="E4" s="6">
        <v>2878741</v>
      </c>
      <c r="F4" s="6">
        <v>3772216</v>
      </c>
      <c r="G4" s="6">
        <v>1765878</v>
      </c>
      <c r="H4" s="6">
        <v>1592736</v>
      </c>
      <c r="I4" s="6">
        <v>1281528</v>
      </c>
      <c r="J4" s="6">
        <v>7543191</v>
      </c>
      <c r="K4" s="6">
        <v>20265727</v>
      </c>
      <c r="M4" t="s">
        <v>13</v>
      </c>
    </row>
    <row r="5" spans="1:31" x14ac:dyDescent="0.25">
      <c r="B5" t="s">
        <v>15</v>
      </c>
      <c r="C5" s="27">
        <v>6.24</v>
      </c>
      <c r="D5" s="7">
        <v>6.24</v>
      </c>
      <c r="E5" s="7">
        <v>6.24</v>
      </c>
      <c r="F5" s="7">
        <v>6.24</v>
      </c>
      <c r="G5" s="7">
        <v>5.58</v>
      </c>
      <c r="H5" s="7">
        <v>3.43</v>
      </c>
      <c r="I5" s="7">
        <v>2.13</v>
      </c>
      <c r="J5" s="6"/>
      <c r="K5" s="6"/>
      <c r="N5" t="s">
        <v>16</v>
      </c>
      <c r="O5" s="8">
        <v>3330180.4464170309</v>
      </c>
      <c r="P5" s="8">
        <v>25040365.50968707</v>
      </c>
      <c r="Q5" s="8">
        <v>62564644.99052836</v>
      </c>
      <c r="R5" s="8">
        <v>132532170.21655175</v>
      </c>
      <c r="S5" s="8">
        <v>461089233.65702999</v>
      </c>
      <c r="T5" s="8"/>
      <c r="U5" s="8">
        <v>7410943.6557871522</v>
      </c>
      <c r="V5" s="8">
        <v>13338251.787300292</v>
      </c>
      <c r="W5" s="8">
        <v>24052012.300716877</v>
      </c>
      <c r="X5" s="8">
        <v>104220162.25705159</v>
      </c>
      <c r="Y5" s="8">
        <v>184462241.10268328</v>
      </c>
      <c r="Z5" s="8"/>
      <c r="AA5" s="8">
        <v>10741124.102204183</v>
      </c>
      <c r="AB5" s="8">
        <v>38378617.296987362</v>
      </c>
      <c r="AC5" s="8">
        <v>86616657.291245237</v>
      </c>
      <c r="AD5" s="8">
        <v>236752332.47360334</v>
      </c>
      <c r="AE5" s="8">
        <v>645551474.75971329</v>
      </c>
    </row>
    <row r="6" spans="1:31" x14ac:dyDescent="0.25">
      <c r="B6" t="s">
        <v>17</v>
      </c>
      <c r="C6" s="23">
        <v>8294</v>
      </c>
      <c r="D6" s="6">
        <v>9798</v>
      </c>
      <c r="E6" s="6">
        <v>14346</v>
      </c>
      <c r="F6" s="6">
        <v>18798</v>
      </c>
      <c r="G6" s="6">
        <v>7557</v>
      </c>
      <c r="H6" s="6">
        <v>3186</v>
      </c>
      <c r="I6" s="6">
        <v>2280</v>
      </c>
      <c r="J6" s="6">
        <v>65315</v>
      </c>
      <c r="K6" s="6">
        <v>142979</v>
      </c>
      <c r="N6" t="s">
        <v>18</v>
      </c>
      <c r="O6" s="8">
        <v>9747954.6458607875</v>
      </c>
      <c r="P6" s="8">
        <v>49108435.109476611</v>
      </c>
      <c r="Q6" s="8">
        <v>53981280.75658977</v>
      </c>
      <c r="R6" s="8">
        <v>313161573.93033391</v>
      </c>
      <c r="S6" s="8">
        <v>498813346.16498548</v>
      </c>
      <c r="T6" s="8"/>
      <c r="U6" s="8">
        <v>15019140.223965295</v>
      </c>
      <c r="V6" s="8">
        <v>28972136.166454416</v>
      </c>
      <c r="W6" s="8">
        <v>50447136.660571665</v>
      </c>
      <c r="X6" s="8">
        <v>219756734.43967724</v>
      </c>
      <c r="Y6" s="8">
        <v>396132270.03552073</v>
      </c>
      <c r="Z6" s="8"/>
      <c r="AA6" s="8">
        <v>24767094.869826082</v>
      </c>
      <c r="AB6" s="8">
        <v>78080571.275931031</v>
      </c>
      <c r="AC6" s="8">
        <v>104428417.41716143</v>
      </c>
      <c r="AD6" s="8">
        <v>532918308.37001115</v>
      </c>
      <c r="AE6" s="8">
        <v>894945616.20050621</v>
      </c>
    </row>
    <row r="7" spans="1:31" x14ac:dyDescent="0.25">
      <c r="B7" t="s">
        <v>19</v>
      </c>
      <c r="C7" s="28">
        <v>40662.865700837458</v>
      </c>
      <c r="D7" s="9">
        <v>48037.011702698481</v>
      </c>
      <c r="E7" s="9">
        <v>70336.467659664064</v>
      </c>
      <c r="F7" s="9">
        <v>92166.812695695873</v>
      </c>
      <c r="G7" s="9">
        <v>39054.356400379911</v>
      </c>
      <c r="H7" s="9">
        <v>25845.930904390039</v>
      </c>
      <c r="I7" s="9">
        <v>19485.953725200507</v>
      </c>
      <c r="J7" s="9">
        <v>272268.3437409671</v>
      </c>
      <c r="K7" s="9">
        <v>613799.92006499227</v>
      </c>
      <c r="N7" t="s">
        <v>20</v>
      </c>
      <c r="O7" s="8">
        <v>18672173.458291739</v>
      </c>
      <c r="P7" s="8">
        <v>10328740.987105533</v>
      </c>
      <c r="Q7" s="8">
        <v>-53809801.701608777</v>
      </c>
      <c r="R7" s="8">
        <v>221167675.93245268</v>
      </c>
      <c r="S7" s="8">
        <v>-266916658.93694735</v>
      </c>
      <c r="T7" s="8"/>
      <c r="U7" s="8">
        <v>36817413.949385345</v>
      </c>
      <c r="V7" s="8">
        <v>80321189.788547024</v>
      </c>
      <c r="W7" s="8">
        <v>147874387.70048016</v>
      </c>
      <c r="X7" s="8">
        <v>583887177.43732357</v>
      </c>
      <c r="Y7" s="8">
        <v>1136604493.7547433</v>
      </c>
      <c r="Z7" s="8"/>
      <c r="AA7" s="8">
        <v>55489587.407677084</v>
      </c>
      <c r="AB7" s="8">
        <v>90649930.775652558</v>
      </c>
      <c r="AC7" s="8">
        <v>94064585.998871386</v>
      </c>
      <c r="AD7" s="8">
        <v>805054853.36977625</v>
      </c>
      <c r="AE7" s="8">
        <v>869687834.81779599</v>
      </c>
    </row>
    <row r="8" spans="1:31" x14ac:dyDescent="0.25">
      <c r="B8" t="s">
        <v>21</v>
      </c>
      <c r="C8" s="23">
        <v>61063</v>
      </c>
      <c r="D8" s="6">
        <v>72137</v>
      </c>
      <c r="E8" s="6">
        <v>105624</v>
      </c>
      <c r="F8" s="6">
        <v>138407</v>
      </c>
      <c r="G8" s="6">
        <v>40831</v>
      </c>
      <c r="H8" s="6">
        <v>14964</v>
      </c>
      <c r="I8" s="6">
        <v>8638</v>
      </c>
      <c r="J8" s="6">
        <v>641017</v>
      </c>
      <c r="K8" s="6">
        <v>1130539</v>
      </c>
      <c r="N8" t="s">
        <v>22</v>
      </c>
      <c r="O8" s="8">
        <v>9304529.9633482955</v>
      </c>
      <c r="P8" s="8">
        <v>20110870.534836866</v>
      </c>
      <c r="Q8" s="8">
        <v>-38150403.239680916</v>
      </c>
      <c r="R8" s="8">
        <v>202433738.61318272</v>
      </c>
      <c r="S8" s="8">
        <v>-94877671.491254091</v>
      </c>
      <c r="T8" s="8"/>
      <c r="U8" s="8">
        <v>29419171.378456641</v>
      </c>
      <c r="V8" s="8">
        <v>62325532.67442707</v>
      </c>
      <c r="W8" s="8">
        <v>114419705.9119401</v>
      </c>
      <c r="X8" s="8">
        <v>455322398.72447747</v>
      </c>
      <c r="Y8" s="8">
        <v>883413136.08643067</v>
      </c>
      <c r="Z8" s="8"/>
      <c r="AA8" s="8">
        <v>38723701.341804937</v>
      </c>
      <c r="AB8" s="8">
        <v>82436403.209263936</v>
      </c>
      <c r="AC8" s="8">
        <v>76269302.672259182</v>
      </c>
      <c r="AD8" s="8">
        <v>657756137.33766019</v>
      </c>
      <c r="AE8" s="8">
        <v>788535464.59517658</v>
      </c>
    </row>
    <row r="9" spans="1:31" x14ac:dyDescent="0.25">
      <c r="B9" t="s">
        <v>23</v>
      </c>
      <c r="C9" s="23">
        <v>168763</v>
      </c>
      <c r="D9" s="6">
        <v>195501</v>
      </c>
      <c r="E9" s="6">
        <v>288655</v>
      </c>
      <c r="F9" s="6">
        <v>381632</v>
      </c>
      <c r="G9" s="6">
        <v>141338</v>
      </c>
      <c r="H9" s="6">
        <v>89658</v>
      </c>
      <c r="I9" s="6">
        <v>61308</v>
      </c>
      <c r="J9" s="6">
        <v>1354375</v>
      </c>
      <c r="K9" s="6">
        <v>2697522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229826</v>
      </c>
      <c r="D10" s="6">
        <v>267638</v>
      </c>
      <c r="E10" s="6">
        <v>394279</v>
      </c>
      <c r="F10" s="6">
        <v>520039</v>
      </c>
      <c r="G10" s="6">
        <v>182169</v>
      </c>
      <c r="H10" s="6">
        <v>104622</v>
      </c>
      <c r="I10" s="6">
        <v>69946</v>
      </c>
      <c r="J10" s="6">
        <v>1995392</v>
      </c>
      <c r="K10" s="6">
        <v>3828061</v>
      </c>
      <c r="N10" t="s">
        <v>26</v>
      </c>
      <c r="O10" s="8">
        <v>25603369.275189858</v>
      </c>
      <c r="P10" s="8">
        <v>34014389.96062614</v>
      </c>
      <c r="Q10" s="8">
        <v>46196120.9858661</v>
      </c>
      <c r="R10" s="8">
        <v>299987707.4711172</v>
      </c>
      <c r="S10" s="8">
        <v>402852996.86013591</v>
      </c>
      <c r="T10" s="8"/>
      <c r="U10" s="20">
        <v>680634.39774933225</v>
      </c>
      <c r="V10" s="20">
        <v>1577392.7640467628</v>
      </c>
      <c r="W10" s="20">
        <v>3098081.5224892474</v>
      </c>
      <c r="X10" s="20">
        <v>11242357.152861191</v>
      </c>
      <c r="Y10" s="20">
        <v>23140307.742172975</v>
      </c>
      <c r="Z10" s="20">
        <v>0</v>
      </c>
      <c r="AA10" s="20">
        <v>26284003.672939189</v>
      </c>
      <c r="AB10" s="20">
        <v>35591782.724672906</v>
      </c>
      <c r="AC10" s="20">
        <v>49294202.508355349</v>
      </c>
      <c r="AD10" s="20">
        <v>311230064.62397838</v>
      </c>
      <c r="AE10" s="20">
        <v>425993304.60230887</v>
      </c>
    </row>
    <row r="11" spans="1:31" x14ac:dyDescent="0.25">
      <c r="B11" t="s">
        <v>62</v>
      </c>
      <c r="C11" s="28">
        <v>138.09575598873008</v>
      </c>
      <c r="D11" s="6">
        <v>136.12897253494549</v>
      </c>
      <c r="E11" s="6">
        <v>136.96230400720316</v>
      </c>
      <c r="F11" s="6">
        <v>137.86034521883158</v>
      </c>
      <c r="G11" s="6">
        <v>103.16058074227099</v>
      </c>
      <c r="H11" s="6">
        <v>65.686968838526909</v>
      </c>
      <c r="I11" s="6">
        <v>54.580157437059512</v>
      </c>
      <c r="N11" t="s">
        <v>27</v>
      </c>
      <c r="O11" s="8">
        <v>7252916.7172809262</v>
      </c>
      <c r="P11" s="8">
        <v>10791291.279233065</v>
      </c>
      <c r="Q11" s="8">
        <v>15786109.101306012</v>
      </c>
      <c r="R11" s="8">
        <v>91703435.072604746</v>
      </c>
      <c r="S11" s="8">
        <v>130829686.89771669</v>
      </c>
      <c r="T11" s="8"/>
      <c r="U11" s="20">
        <v>1309594.0622074748</v>
      </c>
      <c r="V11" s="20">
        <v>2675600.0143507067</v>
      </c>
      <c r="W11" s="20">
        <v>4984376.7246492077</v>
      </c>
      <c r="X11" s="20">
        <v>19889686.261440579</v>
      </c>
      <c r="Y11" s="20">
        <v>37958736.442425385</v>
      </c>
      <c r="Z11" s="20">
        <v>0</v>
      </c>
      <c r="AA11" s="20">
        <v>8562510.7794884015</v>
      </c>
      <c r="AB11" s="20">
        <v>13466891.293583771</v>
      </c>
      <c r="AC11" s="20">
        <v>20770485.82595522</v>
      </c>
      <c r="AD11" s="20">
        <v>111593121.33404532</v>
      </c>
      <c r="AE11" s="20">
        <v>168788423.34014207</v>
      </c>
    </row>
    <row r="12" spans="1:31" x14ac:dyDescent="0.25">
      <c r="B12" t="s">
        <v>63</v>
      </c>
      <c r="C12" s="23">
        <v>498.34</v>
      </c>
      <c r="D12">
        <v>498.34</v>
      </c>
      <c r="E12">
        <v>498.34</v>
      </c>
      <c r="F12">
        <v>498.34</v>
      </c>
      <c r="G12" s="9">
        <v>427.92</v>
      </c>
      <c r="H12" s="30">
        <v>200.05</v>
      </c>
      <c r="I12" s="30">
        <v>177.89</v>
      </c>
      <c r="N12" t="s">
        <v>30</v>
      </c>
      <c r="O12" s="8">
        <v>38575166.021892689</v>
      </c>
      <c r="P12" s="8">
        <v>31206012.643534455</v>
      </c>
      <c r="Q12" s="8">
        <v>41711839.585519984</v>
      </c>
      <c r="R12" s="8">
        <v>317164501.6460042</v>
      </c>
      <c r="S12" s="8">
        <v>355449232.31224996</v>
      </c>
      <c r="T12" s="8"/>
      <c r="U12" s="20">
        <v>4084395.3982602661</v>
      </c>
      <c r="V12" s="20">
        <v>5274003.3053737106</v>
      </c>
      <c r="W12" s="20">
        <v>6937788.5247740205</v>
      </c>
      <c r="X12" s="20">
        <v>47106425.123256199</v>
      </c>
      <c r="Y12" s="20">
        <v>61359792.16733674</v>
      </c>
      <c r="Z12" s="20">
        <v>0</v>
      </c>
      <c r="AA12" s="20">
        <v>42659561.420152955</v>
      </c>
      <c r="AB12" s="20">
        <v>36480015.948908165</v>
      </c>
      <c r="AC12" s="20">
        <v>48649628.110294007</v>
      </c>
      <c r="AD12" s="20">
        <v>364270926.76926041</v>
      </c>
      <c r="AE12" s="20">
        <v>416809024.47958672</v>
      </c>
    </row>
    <row r="13" spans="1:31" x14ac:dyDescent="0.25">
      <c r="A13" t="s">
        <v>28</v>
      </c>
      <c r="B13" t="s">
        <v>29</v>
      </c>
      <c r="C13" s="23">
        <v>61000</v>
      </c>
      <c r="D13" s="6">
        <v>63917.099430213493</v>
      </c>
      <c r="E13" s="6">
        <v>71834.838024034485</v>
      </c>
      <c r="F13" s="6">
        <v>80733.387465014312</v>
      </c>
      <c r="G13" s="6">
        <v>58699.377027747083</v>
      </c>
      <c r="H13" s="6">
        <v>38874.024680147559</v>
      </c>
      <c r="I13" s="6">
        <v>39409.720177158015</v>
      </c>
      <c r="J13" s="6">
        <v>247356.36635395704</v>
      </c>
      <c r="K13" s="6">
        <v>384666.49726372981</v>
      </c>
      <c r="N13" t="s">
        <v>58</v>
      </c>
      <c r="O13" s="8">
        <v>3556770</v>
      </c>
      <c r="P13" s="8">
        <v>8801215</v>
      </c>
      <c r="Q13" s="8">
        <v>17954800.5</v>
      </c>
      <c r="R13" s="8">
        <v>61789925</v>
      </c>
      <c r="S13" s="8">
        <v>133780077.5</v>
      </c>
      <c r="T13" s="8"/>
      <c r="U13" s="20">
        <v>407361</v>
      </c>
      <c r="V13" s="20">
        <v>704741</v>
      </c>
      <c r="W13" s="20">
        <v>1057111.5</v>
      </c>
      <c r="X13" s="20">
        <v>5560510</v>
      </c>
      <c r="Y13" s="20">
        <v>8809262.5</v>
      </c>
      <c r="Z13" s="20">
        <v>0</v>
      </c>
      <c r="AA13" s="20">
        <v>3964131</v>
      </c>
      <c r="AB13" s="20">
        <v>9505956</v>
      </c>
      <c r="AC13" s="20">
        <v>19011912</v>
      </c>
      <c r="AD13" s="20">
        <v>67350435</v>
      </c>
      <c r="AE13" s="20">
        <v>142589340</v>
      </c>
    </row>
    <row r="14" spans="1:31" x14ac:dyDescent="0.25">
      <c r="B14" t="s">
        <v>31</v>
      </c>
      <c r="C14" s="28">
        <v>13000</v>
      </c>
      <c r="D14" s="6">
        <v>13621.676927750415</v>
      </c>
      <c r="E14" s="6">
        <v>15309.063841187675</v>
      </c>
      <c r="F14" s="6">
        <v>17205.476017134202</v>
      </c>
      <c r="G14" s="6">
        <v>11011.746521106868</v>
      </c>
      <c r="H14" s="6">
        <v>4812.5192848565148</v>
      </c>
      <c r="I14" s="6">
        <v>2364.5832106294806</v>
      </c>
      <c r="J14" s="6">
        <v>78192.42333640263</v>
      </c>
      <c r="K14" s="6">
        <v>129531.57177151956</v>
      </c>
      <c r="N14" t="s">
        <v>35</v>
      </c>
      <c r="O14" s="8">
        <v>3455119.7744776127</v>
      </c>
      <c r="P14" s="8">
        <v>9714724.6881818157</v>
      </c>
      <c r="Q14" s="8">
        <v>19739870.385000002</v>
      </c>
      <c r="R14" s="8">
        <v>64134790.698643163</v>
      </c>
      <c r="S14" s="8">
        <v>147294579.81136361</v>
      </c>
      <c r="T14" s="8"/>
      <c r="U14" s="20">
        <v>378845.73000000004</v>
      </c>
      <c r="V14" s="20">
        <v>655409.13</v>
      </c>
      <c r="W14" s="20">
        <v>983113.69500000007</v>
      </c>
      <c r="X14" s="20">
        <v>5171274.3</v>
      </c>
      <c r="Y14" s="20">
        <v>8192614.125</v>
      </c>
      <c r="Z14" s="20">
        <v>0</v>
      </c>
      <c r="AA14" s="20">
        <v>3833965.5044776127</v>
      </c>
      <c r="AB14" s="20">
        <v>10370133.818181816</v>
      </c>
      <c r="AC14" s="20">
        <v>20722984.080000002</v>
      </c>
      <c r="AD14" s="20">
        <v>69306064.99864316</v>
      </c>
      <c r="AE14" s="20">
        <v>155487193.93636361</v>
      </c>
    </row>
    <row r="15" spans="1:31" x14ac:dyDescent="0.25">
      <c r="A15" t="s">
        <v>33</v>
      </c>
      <c r="B15" t="s">
        <v>34</v>
      </c>
      <c r="C15" s="28">
        <v>1035</v>
      </c>
      <c r="D15" s="20">
        <v>1433</v>
      </c>
      <c r="E15" s="20">
        <v>2698</v>
      </c>
      <c r="F15" s="20">
        <v>3169</v>
      </c>
      <c r="G15" s="20">
        <v>716.5</v>
      </c>
      <c r="H15" s="20">
        <v>340.01181818181823</v>
      </c>
      <c r="I15" s="20">
        <v>300.93000000000012</v>
      </c>
      <c r="J15" s="20">
        <v>15372.440909090908</v>
      </c>
      <c r="K15" s="20">
        <v>26130.290909090909</v>
      </c>
      <c r="M15" t="s">
        <v>37</v>
      </c>
      <c r="O15" s="8">
        <f>[1]Afghanistan!O15</f>
        <v>845960430.21299815</v>
      </c>
      <c r="P15" s="8">
        <f>[1]Afghanistan!P15</f>
        <v>750347977.23797536</v>
      </c>
      <c r="Q15" s="8">
        <f>[1]Afghanistan!Q15</f>
        <v>881419373.78497291</v>
      </c>
      <c r="R15" s="8">
        <f>[1]Afghanistan!R15</f>
        <v>7386925320.6482887</v>
      </c>
      <c r="S15" s="8">
        <f>[1]Afghanistan!S15</f>
        <v>8258056654.7926931</v>
      </c>
      <c r="T15" s="8"/>
      <c r="U15" s="8"/>
      <c r="V15" s="8"/>
      <c r="W15" s="8"/>
      <c r="X15" s="8"/>
      <c r="Y15" s="8"/>
      <c r="Z15" s="8"/>
      <c r="AA15" s="8">
        <f>[1]Afghanistan!AA15</f>
        <v>845960430.21299815</v>
      </c>
      <c r="AB15" s="8">
        <f>[1]Afghanistan!AB15</f>
        <v>750347977.23797536</v>
      </c>
      <c r="AC15" s="8">
        <f>[1]Afghanistan!AC15</f>
        <v>881419373.78497291</v>
      </c>
      <c r="AD15" s="8">
        <f>[1]Afghanistan!AD15</f>
        <v>7386925320.6482887</v>
      </c>
      <c r="AE15" s="8">
        <f>[1]Afghanistan!AE15</f>
        <v>8258056654.7926931</v>
      </c>
    </row>
    <row r="16" spans="1:31" x14ac:dyDescent="0.25">
      <c r="B16" t="s">
        <v>36</v>
      </c>
      <c r="C16" s="28">
        <v>395</v>
      </c>
      <c r="D16" s="20">
        <v>584.21264964161549</v>
      </c>
      <c r="E16" s="20">
        <v>1422.0660944234237</v>
      </c>
      <c r="F16" s="20">
        <v>2178.8288638669833</v>
      </c>
      <c r="G16" s="20">
        <v>197.6462619873291</v>
      </c>
      <c r="H16" s="20">
        <v>53.042073496103072</v>
      </c>
      <c r="I16" s="20">
        <v>27.059112999109299</v>
      </c>
      <c r="J16" s="20">
        <v>8777.9520429080349</v>
      </c>
      <c r="K16" s="20">
        <v>17603.968858975972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13203.196721311475</v>
      </c>
      <c r="D17" s="20">
        <v>14002.475154276619</v>
      </c>
      <c r="E17" s="20">
        <v>16491.556544210282</v>
      </c>
      <c r="F17" s="20">
        <v>19106.740623347287</v>
      </c>
      <c r="G17" s="20">
        <v>11048.885258801181</v>
      </c>
      <c r="H17" s="20">
        <v>4813.3018728261295</v>
      </c>
      <c r="I17" s="20">
        <v>2365.9544351834788</v>
      </c>
      <c r="J17" s="20">
        <v>86036.253550682188</v>
      </c>
      <c r="K17" s="20">
        <v>145555.20342175566</v>
      </c>
      <c r="M17" t="s">
        <v>40</v>
      </c>
      <c r="O17" s="8">
        <v>119498180.30275895</v>
      </c>
      <c r="P17" s="8">
        <v>199116045.71268153</v>
      </c>
      <c r="Q17" s="8">
        <v>165974461.3635205</v>
      </c>
      <c r="R17" s="8">
        <v>1704075518.5808904</v>
      </c>
      <c r="S17" s="8">
        <v>1768314822.7752802</v>
      </c>
      <c r="T17" s="8"/>
      <c r="U17" s="8">
        <v>95527499.795811504</v>
      </c>
      <c r="V17" s="8">
        <v>195844256.63049996</v>
      </c>
      <c r="W17" s="8">
        <v>353853714.54062122</v>
      </c>
      <c r="X17" s="8">
        <v>1452156725.6960876</v>
      </c>
      <c r="Y17" s="8">
        <v>2740072853.9563131</v>
      </c>
      <c r="Z17" s="8"/>
      <c r="AA17" s="8">
        <v>215025680.09857047</v>
      </c>
      <c r="AB17" s="8">
        <v>394960302.34318149</v>
      </c>
      <c r="AC17" s="8">
        <v>519828175.90414178</v>
      </c>
      <c r="AD17" s="8">
        <v>3156232244.2769785</v>
      </c>
      <c r="AE17" s="8">
        <v>4508387676.7315922</v>
      </c>
    </row>
    <row r="18" spans="1:31" x14ac:dyDescent="0.25">
      <c r="A18" t="s">
        <v>41</v>
      </c>
      <c r="C18" s="28">
        <v>291986.06242214894</v>
      </c>
      <c r="D18" s="6">
        <v>339475.48685697513</v>
      </c>
      <c r="E18" s="6">
        <v>495453.02420387435</v>
      </c>
      <c r="F18" s="6">
        <v>650110.55331904325</v>
      </c>
      <c r="G18" s="6">
        <v>239829.24165918111</v>
      </c>
      <c r="H18" s="6">
        <v>138467.23277721618</v>
      </c>
      <c r="I18" s="6">
        <v>94077.908160383988</v>
      </c>
      <c r="J18" s="6">
        <v>2419011.5972916493</v>
      </c>
      <c r="K18" s="6">
        <v>4730395.123486748</v>
      </c>
      <c r="N18" t="s">
        <v>42</v>
      </c>
      <c r="O18" s="13">
        <v>45190508</v>
      </c>
      <c r="P18" s="13">
        <v>57806988</v>
      </c>
      <c r="Q18" s="13">
        <v>66330255</v>
      </c>
      <c r="R18" s="13">
        <v>523613266</v>
      </c>
      <c r="S18" s="13">
        <v>628032214</v>
      </c>
      <c r="U18" s="13">
        <v>45160172</v>
      </c>
      <c r="V18" s="13">
        <v>63316127</v>
      </c>
      <c r="W18" s="13">
        <v>88117773</v>
      </c>
      <c r="X18" s="13">
        <v>546308359</v>
      </c>
      <c r="Y18" s="13">
        <v>764023179</v>
      </c>
      <c r="Z18" s="14"/>
      <c r="AA18" s="13">
        <v>45190508</v>
      </c>
      <c r="AB18" s="13">
        <v>57806988</v>
      </c>
      <c r="AC18" s="13">
        <v>66330255</v>
      </c>
      <c r="AD18" s="13">
        <v>523613266</v>
      </c>
      <c r="AE18" s="13">
        <v>628032214</v>
      </c>
    </row>
    <row r="19" spans="1:31" x14ac:dyDescent="0.25">
      <c r="D19" s="18">
        <v>0.98568097956785927</v>
      </c>
      <c r="E19" s="18">
        <v>0.98568097956785927</v>
      </c>
      <c r="F19" s="18">
        <v>0.98568097956785938</v>
      </c>
      <c r="G19" s="18">
        <v>0.98568097956785927</v>
      </c>
      <c r="H19" s="18">
        <v>0.98925931014377699</v>
      </c>
      <c r="I19" s="18">
        <v>0.98925931014377699</v>
      </c>
      <c r="J19" s="18">
        <v>0.98925931014377699</v>
      </c>
      <c r="K19" s="18">
        <v>0.98925931014377688</v>
      </c>
      <c r="N19" t="s">
        <v>43</v>
      </c>
      <c r="O19" s="15">
        <v>2.6443203582212207</v>
      </c>
      <c r="P19" s="15">
        <v>3.4444978470886864</v>
      </c>
      <c r="Q19" s="15">
        <v>2.502243679954502</v>
      </c>
      <c r="R19" s="15">
        <v>3.2544544403901532</v>
      </c>
      <c r="S19" s="15">
        <v>2.8156435026042792</v>
      </c>
      <c r="T19" s="15"/>
      <c r="U19" s="15">
        <v>2.1153041621677504</v>
      </c>
      <c r="V19" s="15">
        <v>3.093118071332758</v>
      </c>
      <c r="W19" s="15">
        <v>4.015690620558706</v>
      </c>
      <c r="X19" s="15">
        <v>2.6581264990237639</v>
      </c>
      <c r="Y19" s="15">
        <v>3.586373986117394</v>
      </c>
      <c r="Z19" s="15"/>
      <c r="AA19" s="15">
        <v>4.7582045348675983</v>
      </c>
      <c r="AB19" s="15">
        <v>6.8323971894744195</v>
      </c>
      <c r="AC19" s="15">
        <v>7.8369693574092514</v>
      </c>
      <c r="AD19" s="15">
        <v>6.0277927417464978</v>
      </c>
      <c r="AE19" s="15">
        <v>7.1785930342923336</v>
      </c>
    </row>
    <row r="20" spans="1:31" x14ac:dyDescent="0.25">
      <c r="M20" t="s">
        <v>44</v>
      </c>
      <c r="O20" s="8">
        <f>[1]Afghanistan!O20</f>
        <v>965458610.51575708</v>
      </c>
      <c r="P20" s="8">
        <f>[1]Afghanistan!P20</f>
        <v>949464022.95065689</v>
      </c>
      <c r="Q20" s="8">
        <f>[1]Afghanistan!Q20</f>
        <v>1047393835.1484934</v>
      </c>
      <c r="R20" s="8">
        <f>[1]Afghanistan!R20</f>
        <v>9091000839.2291794</v>
      </c>
      <c r="S20" s="8">
        <f>[1]Afghanistan!S20</f>
        <v>10026371477.567974</v>
      </c>
      <c r="T20" s="8"/>
      <c r="U20" s="8">
        <f>[1]Afghanistan!U20</f>
        <v>95527499.795811504</v>
      </c>
      <c r="V20" s="8">
        <f>[1]Afghanistan!V20</f>
        <v>195844256.63049996</v>
      </c>
      <c r="W20" s="8">
        <f>[1]Afghanistan!W20</f>
        <v>353853714.54062122</v>
      </c>
      <c r="X20" s="8">
        <f>[1]Afghanistan!X20</f>
        <v>1452156725.6960876</v>
      </c>
      <c r="Y20" s="8">
        <f>[1]Afghanistan!Y20</f>
        <v>2740072853.9563131</v>
      </c>
      <c r="Z20" s="8"/>
      <c r="AA20" s="8">
        <f>[1]Afghanistan!AA20</f>
        <v>1060986110.3115686</v>
      </c>
      <c r="AB20" s="8">
        <f>[1]Afghanistan!AB20</f>
        <v>1145308279.5811567</v>
      </c>
      <c r="AC20" s="8">
        <f>[1]Afghanistan!AC20</f>
        <v>1401247549.6891146</v>
      </c>
      <c r="AD20" s="8">
        <f>[1]Afghanistan!AD20</f>
        <v>10543157564.925266</v>
      </c>
      <c r="AE20" s="8">
        <f>[1]Afghanistan!AE20</f>
        <v>12766444331.524284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21">
        <f>[1]Afghanistan!O21</f>
        <v>21.364190252425512</v>
      </c>
      <c r="P21" s="21">
        <f>[1]Afghanistan!P21</f>
        <v>16.424727455972224</v>
      </c>
      <c r="Q21" s="21">
        <f>[1]Afghanistan!Q21</f>
        <v>15.790589605731101</v>
      </c>
      <c r="R21" s="21">
        <f>[1]Afghanistan!R21</f>
        <v>17.362052166243586</v>
      </c>
      <c r="S21" s="21">
        <f>[1]Afghanistan!S21</f>
        <v>15.964740747467413</v>
      </c>
      <c r="T21" s="15"/>
      <c r="U21" s="15">
        <v>2.1153041621677504</v>
      </c>
      <c r="V21" s="15">
        <v>3.093118071332758</v>
      </c>
      <c r="W21" s="15">
        <v>4.015690620558706</v>
      </c>
      <c r="X21" s="15">
        <v>2.6581264990237639</v>
      </c>
      <c r="Y21" s="15">
        <v>3.586373986117394</v>
      </c>
      <c r="Z21" s="15"/>
      <c r="AA21" s="21">
        <f>[1]Afghanistan!AA21</f>
        <v>23.478074429071889</v>
      </c>
      <c r="AB21" s="21">
        <f>[1]Afghanistan!AB21</f>
        <v>19.812626798357954</v>
      </c>
      <c r="AC21" s="21">
        <f>[1]Afghanistan!AC21</f>
        <v>21.125315283185849</v>
      </c>
      <c r="AD21" s="21">
        <f>[1]Afghanistan!AD21</f>
        <v>20.13539046759993</v>
      </c>
      <c r="AE21" s="21">
        <f>[1]Afghanistan!AE21</f>
        <v>20.327690279155465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0.22872014696876913</v>
      </c>
      <c r="E23" s="18">
        <v>0.77791718946047683</v>
      </c>
      <c r="F23" s="18">
        <v>0.87871050111714011</v>
      </c>
      <c r="G23" s="18">
        <v>8.885941644562334E-2</v>
      </c>
      <c r="H23" s="18">
        <v>0.6158668917289607</v>
      </c>
      <c r="I23" s="18">
        <v>0.72510248372317343</v>
      </c>
      <c r="M23" t="s">
        <v>45</v>
      </c>
      <c r="N23" t="s">
        <v>47</v>
      </c>
    </row>
    <row r="24" spans="1:31" x14ac:dyDescent="0.25">
      <c r="B24" t="s">
        <v>19</v>
      </c>
      <c r="D24" s="18">
        <v>0.18699446497447236</v>
      </c>
      <c r="E24" s="18">
        <v>0.63253868491874887</v>
      </c>
      <c r="F24" s="18">
        <v>0.78857949889688994</v>
      </c>
      <c r="G24" s="18">
        <v>3.9557204656739647E-2</v>
      </c>
      <c r="H24" s="18">
        <v>0.36438491338652162</v>
      </c>
      <c r="I24" s="18">
        <v>0.52079241368374118</v>
      </c>
      <c r="N24" t="s">
        <v>48</v>
      </c>
      <c r="O24" s="18">
        <v>2.7868043161659296E-2</v>
      </c>
      <c r="P24" s="18">
        <v>0.12575764760726296</v>
      </c>
      <c r="Q24" s="18">
        <v>0.37695344498511762</v>
      </c>
      <c r="R24" s="18">
        <v>7.7773648392602396E-2</v>
      </c>
      <c r="S24" s="18">
        <v>0.26075064672781167</v>
      </c>
      <c r="T24" s="18"/>
      <c r="U24" s="18">
        <v>7.757916486486012E-2</v>
      </c>
      <c r="V24" s="18">
        <v>6.8106423015843756E-2</v>
      </c>
      <c r="W24" s="18">
        <v>6.7971625879190214E-2</v>
      </c>
      <c r="X24" s="18">
        <v>7.1769224638679352E-2</v>
      </c>
      <c r="Y24" s="18">
        <v>6.7320195824845858E-2</v>
      </c>
      <c r="Z24" s="18"/>
      <c r="AA24" s="18">
        <v>4.9952750282107314E-2</v>
      </c>
      <c r="AB24" s="18">
        <v>9.7170822154273459E-2</v>
      </c>
      <c r="AC24" s="18">
        <v>0.16662555303123405</v>
      </c>
      <c r="AD24" s="18">
        <v>7.5011061972037468E-2</v>
      </c>
      <c r="AE24" s="18">
        <v>0.14318898929022744</v>
      </c>
    </row>
    <row r="25" spans="1:31" x14ac:dyDescent="0.25">
      <c r="B25" t="s">
        <v>49</v>
      </c>
      <c r="D25" s="18">
        <v>0.43397978845807283</v>
      </c>
      <c r="E25" s="18">
        <v>0.8583276528061804</v>
      </c>
      <c r="F25" s="18">
        <v>0.93758986178444736</v>
      </c>
      <c r="G25" s="18">
        <v>0.33132993793295451</v>
      </c>
      <c r="H25" s="18">
        <v>0.79256137627015266</v>
      </c>
      <c r="I25" s="18">
        <v>0.88025562471408569</v>
      </c>
      <c r="N25" t="s">
        <v>50</v>
      </c>
      <c r="O25" s="18">
        <v>8.1574084401649496E-2</v>
      </c>
      <c r="P25" s="18">
        <v>0.24663223364900791</v>
      </c>
      <c r="Q25" s="18">
        <v>0.32523847532397721</v>
      </c>
      <c r="R25" s="18">
        <v>0.18377212190169054</v>
      </c>
      <c r="S25" s="18">
        <v>0.28208401566307251</v>
      </c>
      <c r="T25" s="18"/>
      <c r="U25" s="18">
        <v>0.15722321065733391</v>
      </c>
      <c r="V25" s="18">
        <v>0.14793457140342003</v>
      </c>
      <c r="W25" s="18">
        <v>0.14256494869938832</v>
      </c>
      <c r="X25" s="18">
        <v>0.15133127888405945</v>
      </c>
      <c r="Y25" s="18">
        <v>0.14456997720464135</v>
      </c>
      <c r="Z25" s="18"/>
      <c r="AA25" s="18">
        <v>0.1151820324831552</v>
      </c>
      <c r="AB25" s="18">
        <v>0.19769220048876388</v>
      </c>
      <c r="AC25" s="18">
        <v>0.20089026000856564</v>
      </c>
      <c r="AD25" s="18">
        <v>0.16884635449001653</v>
      </c>
      <c r="AE25" s="18">
        <v>0.19850680118292474</v>
      </c>
    </row>
    <row r="26" spans="1:31" x14ac:dyDescent="0.25">
      <c r="B26" t="s">
        <v>51</v>
      </c>
      <c r="D26" s="18">
        <v>0.2770471762292776</v>
      </c>
      <c r="E26" s="18">
        <v>0.68939391314891485</v>
      </c>
      <c r="F26" s="18">
        <v>0.83935309408016101</v>
      </c>
      <c r="G26" s="18">
        <v>0.16250599953781339</v>
      </c>
      <c r="H26" s="18">
        <v>0.4687342604717859</v>
      </c>
      <c r="I26" s="18">
        <v>0.63672131924651731</v>
      </c>
      <c r="N26" t="s">
        <v>20</v>
      </c>
      <c r="O26" s="18">
        <v>0.15625487694443696</v>
      </c>
      <c r="P26" s="18">
        <v>5.1872971613797496E-2</v>
      </c>
      <c r="Q26" s="18">
        <v>-0.32420531001907277</v>
      </c>
      <c r="R26" s="18">
        <v>0.12978748507380433</v>
      </c>
      <c r="S26" s="18">
        <v>-0.15094408274994564</v>
      </c>
      <c r="T26" s="18"/>
      <c r="U26" s="18">
        <v>0.38541167755967626</v>
      </c>
      <c r="V26" s="18">
        <v>0.41012788003321071</v>
      </c>
      <c r="W26" s="18">
        <v>0.41789694900462793</v>
      </c>
      <c r="X26" s="18">
        <v>0.4020827553289324</v>
      </c>
      <c r="Y26" s="18">
        <v>0.41480812895672919</v>
      </c>
      <c r="Z26" s="18"/>
      <c r="AA26" s="18">
        <v>0.25806028090337846</v>
      </c>
      <c r="AB26" s="18">
        <v>0.22951656214017863</v>
      </c>
      <c r="AC26" s="18">
        <v>0.1809532271606171</v>
      </c>
      <c r="AD26" s="18">
        <v>0.25506831914208394</v>
      </c>
      <c r="AE26" s="18">
        <v>0.19290440334276804</v>
      </c>
    </row>
    <row r="27" spans="1:31" x14ac:dyDescent="0.25">
      <c r="B27" t="s">
        <v>52</v>
      </c>
      <c r="D27" s="18">
        <v>0.31934553389279552</v>
      </c>
      <c r="E27" s="18">
        <v>0.73464982918187371</v>
      </c>
      <c r="F27" s="18">
        <v>0.86549854914727553</v>
      </c>
      <c r="G27" s="18">
        <v>0.2073612210977</v>
      </c>
      <c r="H27" s="18">
        <v>0.54477735330206334</v>
      </c>
      <c r="I27" s="18">
        <v>0.69565671420988051</v>
      </c>
      <c r="N27" t="s">
        <v>53</v>
      </c>
      <c r="O27" s="18">
        <v>7.7863361097001357E-2</v>
      </c>
      <c r="P27" s="18">
        <v>0.10100075291700121</v>
      </c>
      <c r="Q27" s="18">
        <v>-0.22985706913139581</v>
      </c>
      <c r="R27" s="18">
        <v>0.1187938776221398</v>
      </c>
      <c r="S27" s="18">
        <v>-5.3654287273545785E-2</v>
      </c>
      <c r="T27" s="18"/>
      <c r="U27" s="18">
        <v>0.30796547006191566</v>
      </c>
      <c r="V27" s="18">
        <v>0.31824028821032452</v>
      </c>
      <c r="W27" s="18">
        <v>0.32335312930226451</v>
      </c>
      <c r="X27" s="18">
        <v>0.31354907543207489</v>
      </c>
      <c r="Y27" s="18">
        <v>0.32240498087884623</v>
      </c>
      <c r="Z27" s="18"/>
      <c r="AA27" s="18">
        <v>0.18008872858373709</v>
      </c>
      <c r="AB27" s="18">
        <v>0.20872073147653925</v>
      </c>
      <c r="AC27" s="18">
        <v>0.14672021680933955</v>
      </c>
      <c r="AD27" s="18">
        <v>0.2083991564721934</v>
      </c>
      <c r="AE27" s="18">
        <v>0.17490409457574299</v>
      </c>
    </row>
    <row r="28" spans="1:31" x14ac:dyDescent="0.25">
      <c r="B28" t="s">
        <v>28</v>
      </c>
      <c r="D28" s="18">
        <v>0.19160125588697033</v>
      </c>
      <c r="E28" s="18">
        <v>0.6856424837742946</v>
      </c>
      <c r="F28" s="18">
        <v>0.86256798659480893</v>
      </c>
      <c r="G28" s="18">
        <v>0.15294257529947167</v>
      </c>
      <c r="H28" s="18">
        <v>0.62980620885719119</v>
      </c>
      <c r="I28" s="18">
        <v>0.81810898379773234</v>
      </c>
      <c r="N28" t="s">
        <v>54</v>
      </c>
      <c r="O28" s="18">
        <v>0.2749521867967073</v>
      </c>
      <c r="P28" s="18">
        <v>0.22502295623383592</v>
      </c>
      <c r="Q28" s="18">
        <v>0.37344438161132165</v>
      </c>
      <c r="R28" s="18">
        <v>0.22985550714906816</v>
      </c>
      <c r="S28" s="18">
        <v>0.30180298037668696</v>
      </c>
      <c r="T28" s="18"/>
      <c r="U28" s="18">
        <v>2.0834089285398323E-2</v>
      </c>
      <c r="V28" s="18">
        <v>2.1716198634415949E-2</v>
      </c>
      <c r="W28" s="18">
        <v>2.284124177594472E-2</v>
      </c>
      <c r="X28" s="18">
        <v>2.1438487226217752E-2</v>
      </c>
      <c r="Y28" s="18">
        <v>2.2298328344218726E-2</v>
      </c>
      <c r="Z28" s="18"/>
      <c r="AA28" s="18">
        <v>0.16205745488842779</v>
      </c>
      <c r="AB28" s="18">
        <v>0.12421165805071098</v>
      </c>
      <c r="AC28" s="18">
        <v>0.13478432217039105</v>
      </c>
      <c r="AD28" s="18">
        <v>0.13396453531729346</v>
      </c>
      <c r="AE28" s="18">
        <v>0.13192781335380743</v>
      </c>
    </row>
    <row r="29" spans="1:31" x14ac:dyDescent="0.25">
      <c r="B29" t="s">
        <v>55</v>
      </c>
      <c r="D29" s="18">
        <v>0.66168780818324457</v>
      </c>
      <c r="E29" s="18">
        <v>0.96270069745414399</v>
      </c>
      <c r="F29" s="18">
        <v>0.98758089107049696</v>
      </c>
      <c r="G29" s="18">
        <v>0.49962971648777443</v>
      </c>
      <c r="H29" s="18">
        <v>0.86571626963011883</v>
      </c>
      <c r="I29" s="18">
        <v>0.93149591645795116</v>
      </c>
      <c r="N29" t="s">
        <v>28</v>
      </c>
      <c r="O29" s="18">
        <v>0.32280965219854546</v>
      </c>
      <c r="P29" s="18">
        <v>0.15672274191585642</v>
      </c>
      <c r="Q29" s="18">
        <v>0.25131480616262947</v>
      </c>
      <c r="R29" s="18">
        <v>0.18612115377969313</v>
      </c>
      <c r="S29" s="18">
        <v>0.20101015256683222</v>
      </c>
      <c r="T29" s="18"/>
      <c r="U29" s="18">
        <v>4.2756226290760209E-2</v>
      </c>
      <c r="V29" s="18">
        <v>2.6929578615747671E-2</v>
      </c>
      <c r="W29" s="18">
        <v>1.9606374724031858E-2</v>
      </c>
      <c r="X29" s="18">
        <v>3.2438940156873118E-2</v>
      </c>
      <c r="Y29" s="18">
        <v>2.23934893113302E-2</v>
      </c>
      <c r="Z29" s="18"/>
      <c r="AA29" s="18">
        <v>0.19839286824065516</v>
      </c>
      <c r="AB29" s="18">
        <v>9.2363753350610506E-2</v>
      </c>
      <c r="AC29" s="18">
        <v>9.358790147470801E-2</v>
      </c>
      <c r="AD29" s="18">
        <v>0.11541322012338374</v>
      </c>
      <c r="AE29" s="18">
        <v>9.2451903954665501E-2</v>
      </c>
    </row>
    <row r="30" spans="1:31" x14ac:dyDescent="0.25">
      <c r="B30" s="25" t="s">
        <v>68</v>
      </c>
      <c r="C30" s="26">
        <v>-3.793975483245704E-2</v>
      </c>
      <c r="N30" t="s">
        <v>55</v>
      </c>
      <c r="O30" s="18">
        <v>5.8677795400000107E-2</v>
      </c>
      <c r="P30" s="18">
        <v>9.2990696063238232E-2</v>
      </c>
      <c r="Q30" s="18">
        <v>0.22711127106742285</v>
      </c>
      <c r="R30" s="18">
        <v>7.3896206081001614E-2</v>
      </c>
      <c r="S30" s="18">
        <v>0.15895057468908799</v>
      </c>
      <c r="T30" s="18"/>
      <c r="U30" s="18">
        <v>8.2301612800555254E-3</v>
      </c>
      <c r="V30" s="18">
        <v>6.9450600870374253E-3</v>
      </c>
      <c r="W30" s="18">
        <v>5.765730614552554E-3</v>
      </c>
      <c r="X30" s="18">
        <v>7.3902383331632109E-3</v>
      </c>
      <c r="Y30" s="18">
        <v>6.204899479388468E-3</v>
      </c>
      <c r="Z30" s="18"/>
      <c r="AA30" s="18">
        <v>3.6265884618538899E-2</v>
      </c>
      <c r="AB30" s="18">
        <v>5.0324272338923462E-2</v>
      </c>
      <c r="AC30" s="18">
        <v>7.6438519345144645E-2</v>
      </c>
      <c r="AD30" s="18">
        <v>4.3297352482991339E-2</v>
      </c>
      <c r="AE30" s="18">
        <v>6.6115994299864117E-2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8.1632653061224525E-2</v>
      </c>
      <c r="E32" s="18">
        <v>0.45884161850353034</v>
      </c>
      <c r="F32" s="18">
        <v>0.51185350429850163</v>
      </c>
      <c r="G32" s="18">
        <v>3.7715130692670767E-2</v>
      </c>
      <c r="H32" s="18">
        <v>0.36272090688282693</v>
      </c>
      <c r="I32" s="18">
        <v>0.35393901348921286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0.87397634611496722</v>
      </c>
      <c r="F33" s="18">
        <v>0.90503944461975372</v>
      </c>
      <c r="G33" s="18">
        <v>0.30772946859903383</v>
      </c>
      <c r="H33" s="18">
        <v>0.67148616600790512</v>
      </c>
      <c r="I33" s="18">
        <v>0.70924637681159419</v>
      </c>
      <c r="N33" t="s">
        <v>57</v>
      </c>
      <c r="O33" s="8">
        <f>[1]Afghanistan!O33</f>
        <v>9688.8609159267198</v>
      </c>
      <c r="P33" s="8">
        <f>[1]Afghanistan!P33</f>
        <v>2659.6689441230096</v>
      </c>
      <c r="Q33" s="8">
        <f>[1]Afghanistan!Q33</f>
        <v>1883.6912621373669</v>
      </c>
      <c r="R33" s="8">
        <f>[1]Afghanistan!R33</f>
        <v>3758.1468602331461</v>
      </c>
      <c r="S33" s="8">
        <f>[1]Afghanistan!S33</f>
        <v>2119.5632110701126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276348994.52160001</v>
      </c>
      <c r="D38" s="19">
        <v>281988769.92000002</v>
      </c>
      <c r="E38" s="30">
        <v>360715605.12</v>
      </c>
      <c r="F38" s="19">
        <v>413900791.19999999</v>
      </c>
      <c r="G38" s="30">
        <v>252163034.64000002</v>
      </c>
      <c r="H38" s="19">
        <v>198277968.84</v>
      </c>
      <c r="I38" s="30">
        <v>141283443.15000001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B10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11.42578125" customWidth="1"/>
    <col min="4" max="4" width="10.28515625" customWidth="1"/>
    <col min="5" max="5" width="10.7109375" customWidth="1"/>
    <col min="6" max="6" width="11.140625" customWidth="1"/>
    <col min="7" max="9" width="11.5703125" bestFit="1" customWidth="1"/>
    <col min="10" max="11" width="13.28515625" bestFit="1" customWidth="1"/>
    <col min="14" max="14" width="28.85546875" bestFit="1" customWidth="1"/>
    <col min="15" max="17" width="18" bestFit="1" customWidth="1"/>
    <col min="18" max="19" width="19" bestFit="1" customWidth="1"/>
    <col min="20" max="20" width="1.7109375" customWidth="1"/>
    <col min="21" max="23" width="18" bestFit="1" customWidth="1"/>
    <col min="24" max="25" width="19" bestFit="1" customWidth="1"/>
    <col min="26" max="26" width="1.5703125" customWidth="1"/>
    <col min="27" max="28" width="18" bestFit="1" customWidth="1"/>
    <col min="29" max="31" width="19" bestFit="1" customWidth="1"/>
  </cols>
  <sheetData>
    <row r="1" spans="1:31" x14ac:dyDescent="0.25">
      <c r="A1" t="s">
        <v>103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3664680</v>
      </c>
      <c r="D4" s="6">
        <v>3830824</v>
      </c>
      <c r="E4" s="6">
        <v>3975953</v>
      </c>
      <c r="F4" s="6">
        <v>3875866</v>
      </c>
      <c r="G4" s="6">
        <v>3581763</v>
      </c>
      <c r="H4" s="6">
        <v>3717455</v>
      </c>
      <c r="I4" s="6">
        <v>3562847</v>
      </c>
      <c r="J4" s="6">
        <v>2566162</v>
      </c>
      <c r="K4" s="6">
        <v>2758706</v>
      </c>
      <c r="M4" t="s">
        <v>13</v>
      </c>
    </row>
    <row r="5" spans="1:31" x14ac:dyDescent="0.25">
      <c r="B5" t="s">
        <v>15</v>
      </c>
      <c r="C5" s="27">
        <v>2.2599999999999998</v>
      </c>
      <c r="D5" s="7">
        <v>2.2599999999999998</v>
      </c>
      <c r="E5" s="7">
        <v>2.2599999999999998</v>
      </c>
      <c r="F5" s="7">
        <v>2.2599999999999998</v>
      </c>
      <c r="G5" s="7">
        <v>2.11</v>
      </c>
      <c r="H5" s="7">
        <v>2.11</v>
      </c>
      <c r="I5" s="7">
        <v>2.11</v>
      </c>
      <c r="J5" s="6"/>
      <c r="K5" s="6"/>
      <c r="N5" t="s">
        <v>16</v>
      </c>
      <c r="O5" s="8">
        <v>29347424.671109051</v>
      </c>
      <c r="P5" s="8">
        <v>41386468.664851665</v>
      </c>
      <c r="Q5" s="8">
        <v>55554025.09272635</v>
      </c>
      <c r="R5" s="8">
        <v>365584821.69715476</v>
      </c>
      <c r="S5" s="8">
        <v>487507315.85194016</v>
      </c>
      <c r="T5" s="8"/>
      <c r="U5" s="8">
        <v>148712273.83365482</v>
      </c>
      <c r="V5" s="8">
        <v>217383670.80166531</v>
      </c>
      <c r="W5" s="8">
        <v>300310062.50242954</v>
      </c>
      <c r="X5" s="8">
        <v>1852312733.8674061</v>
      </c>
      <c r="Y5" s="8">
        <v>2606613519.6632562</v>
      </c>
      <c r="Z5" s="8"/>
      <c r="AA5" s="8">
        <v>178059698.50476387</v>
      </c>
      <c r="AB5" s="8">
        <v>258770139.46651697</v>
      </c>
      <c r="AC5" s="8">
        <v>355864087.59515589</v>
      </c>
      <c r="AD5" s="8">
        <v>2217897555.5645609</v>
      </c>
      <c r="AE5" s="8">
        <v>3094120835.5151963</v>
      </c>
    </row>
    <row r="6" spans="1:31" x14ac:dyDescent="0.25">
      <c r="B6" t="s">
        <v>17</v>
      </c>
      <c r="C6" s="23">
        <v>8795</v>
      </c>
      <c r="D6" s="6">
        <v>9194</v>
      </c>
      <c r="E6" s="6">
        <v>9542</v>
      </c>
      <c r="F6" s="6">
        <v>9302</v>
      </c>
      <c r="G6" s="6">
        <v>7721</v>
      </c>
      <c r="H6" s="6">
        <v>5273</v>
      </c>
      <c r="I6" s="6">
        <v>3147</v>
      </c>
      <c r="J6" s="6">
        <v>35694</v>
      </c>
      <c r="K6" s="6">
        <v>60358</v>
      </c>
      <c r="N6" t="s">
        <v>18</v>
      </c>
      <c r="O6" s="8">
        <v>34932308.235504806</v>
      </c>
      <c r="P6" s="8">
        <v>201359715.0941059</v>
      </c>
      <c r="Q6" s="8">
        <v>345939847.7864157</v>
      </c>
      <c r="R6" s="8">
        <v>1203548400.4086514</v>
      </c>
      <c r="S6" s="8">
        <v>2890326911.7960267</v>
      </c>
      <c r="T6" s="8"/>
      <c r="U6" s="8">
        <v>34878719.36027278</v>
      </c>
      <c r="V6" s="8">
        <v>47163920.348776139</v>
      </c>
      <c r="W6" s="8">
        <v>61544407.003782883</v>
      </c>
      <c r="X6" s="8">
        <v>416007539.57044113</v>
      </c>
      <c r="Y6" s="8">
        <v>545161597.78605747</v>
      </c>
      <c r="Z6" s="8"/>
      <c r="AA6" s="8">
        <v>69811027.595777586</v>
      </c>
      <c r="AB6" s="8">
        <v>248523635.44288203</v>
      </c>
      <c r="AC6" s="8">
        <v>407484254.79019856</v>
      </c>
      <c r="AD6" s="8">
        <v>1619555939.9790924</v>
      </c>
      <c r="AE6" s="8">
        <v>3435488509.5820842</v>
      </c>
    </row>
    <row r="7" spans="1:31" x14ac:dyDescent="0.25">
      <c r="B7" t="s">
        <v>19</v>
      </c>
      <c r="C7" s="28">
        <v>130165.07042131147</v>
      </c>
      <c r="D7" s="20">
        <v>136066.89068839981</v>
      </c>
      <c r="E7" s="20">
        <v>141221.48957799346</v>
      </c>
      <c r="F7" s="20">
        <v>137666.32419000287</v>
      </c>
      <c r="G7" s="20">
        <v>118134.69455136282</v>
      </c>
      <c r="H7" s="20">
        <v>95281.336397522013</v>
      </c>
      <c r="I7" s="20">
        <v>74874.039255211013</v>
      </c>
      <c r="J7" s="20">
        <v>368587.88675245235</v>
      </c>
      <c r="K7" s="20">
        <v>605197.93732025404</v>
      </c>
      <c r="N7" t="s">
        <v>20</v>
      </c>
      <c r="O7" s="8">
        <v>89741860.212090284</v>
      </c>
      <c r="P7" s="8">
        <v>155805599.15030921</v>
      </c>
      <c r="Q7" s="8">
        <v>194327037.56921232</v>
      </c>
      <c r="R7" s="8">
        <v>1352295404.58723</v>
      </c>
      <c r="S7" s="8">
        <v>1766702930.1702065</v>
      </c>
      <c r="T7" s="8"/>
      <c r="U7" s="8">
        <v>154476387.26427546</v>
      </c>
      <c r="V7" s="8">
        <v>208886980.30239189</v>
      </c>
      <c r="W7" s="8">
        <v>272577500.36044735</v>
      </c>
      <c r="X7" s="8">
        <v>1842479764.5062587</v>
      </c>
      <c r="Y7" s="8">
        <v>2414497501.0695629</v>
      </c>
      <c r="Z7" s="8"/>
      <c r="AA7" s="8">
        <v>244218247.47636575</v>
      </c>
      <c r="AB7" s="8">
        <v>364692579.45270109</v>
      </c>
      <c r="AC7" s="8">
        <v>466904537.92965966</v>
      </c>
      <c r="AD7" s="8">
        <v>3194775169.0934887</v>
      </c>
      <c r="AE7" s="8">
        <v>4181200431.2397695</v>
      </c>
    </row>
    <row r="8" spans="1:31" x14ac:dyDescent="0.25">
      <c r="B8" t="s">
        <v>21</v>
      </c>
      <c r="C8" s="23">
        <v>100781</v>
      </c>
      <c r="D8" s="20">
        <v>105351</v>
      </c>
      <c r="E8" s="20">
        <v>109343</v>
      </c>
      <c r="F8" s="20">
        <v>106591</v>
      </c>
      <c r="G8" s="20">
        <v>79566</v>
      </c>
      <c r="H8" s="20">
        <v>40713</v>
      </c>
      <c r="I8" s="20">
        <v>22814</v>
      </c>
      <c r="J8" s="20">
        <v>549276</v>
      </c>
      <c r="K8" s="20">
        <v>810513</v>
      </c>
      <c r="N8" t="s">
        <v>22</v>
      </c>
      <c r="O8" s="8">
        <v>26244678.632857472</v>
      </c>
      <c r="P8" s="8">
        <v>82222344.125293538</v>
      </c>
      <c r="Q8" s="8">
        <v>87860701.545720816</v>
      </c>
      <c r="R8" s="8">
        <v>579113925.45806754</v>
      </c>
      <c r="S8" s="8">
        <v>865357020.23320174</v>
      </c>
      <c r="T8" s="8"/>
      <c r="U8" s="8">
        <v>75822114.325644597</v>
      </c>
      <c r="V8" s="8">
        <v>104711029.78339429</v>
      </c>
      <c r="W8" s="8">
        <v>136740820.21682474</v>
      </c>
      <c r="X8" s="8">
        <v>914500404.77952945</v>
      </c>
      <c r="Y8" s="8">
        <v>1215564881.6283677</v>
      </c>
      <c r="Z8" s="8"/>
      <c r="AA8" s="8">
        <v>102066792.95850207</v>
      </c>
      <c r="AB8" s="8">
        <v>186933373.90868783</v>
      </c>
      <c r="AC8" s="8">
        <v>224601521.76254556</v>
      </c>
      <c r="AD8" s="8">
        <v>1493614330.237597</v>
      </c>
      <c r="AE8" s="8">
        <v>2080921901.8615694</v>
      </c>
    </row>
    <row r="9" spans="1:31" x14ac:dyDescent="0.25">
      <c r="B9" t="s">
        <v>23</v>
      </c>
      <c r="C9" s="23">
        <v>74760</v>
      </c>
      <c r="D9" s="20">
        <v>76541</v>
      </c>
      <c r="E9" s="20">
        <v>80790</v>
      </c>
      <c r="F9" s="20">
        <v>78762</v>
      </c>
      <c r="G9" s="20">
        <v>58609</v>
      </c>
      <c r="H9" s="20">
        <v>49657</v>
      </c>
      <c r="I9" s="20">
        <v>45697</v>
      </c>
      <c r="J9" s="20">
        <v>268980</v>
      </c>
      <c r="K9" s="20">
        <v>324372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175541</v>
      </c>
      <c r="D10" s="20">
        <v>181892</v>
      </c>
      <c r="E10" s="20">
        <v>190133</v>
      </c>
      <c r="F10" s="20">
        <v>185353</v>
      </c>
      <c r="G10" s="20">
        <v>138175</v>
      </c>
      <c r="H10" s="20">
        <v>90370</v>
      </c>
      <c r="I10" s="20">
        <v>68511</v>
      </c>
      <c r="J10" s="20">
        <v>818256</v>
      </c>
      <c r="K10" s="20">
        <v>1134885</v>
      </c>
      <c r="N10" t="s">
        <v>26</v>
      </c>
      <c r="O10" s="8">
        <v>6378190.7937216423</v>
      </c>
      <c r="P10" s="8">
        <v>8358124.5059394613</v>
      </c>
      <c r="Q10" s="8">
        <v>13281771.707055928</v>
      </c>
      <c r="R10" s="8">
        <v>72225902.573439255</v>
      </c>
      <c r="S10" s="8">
        <v>108566837.12254754</v>
      </c>
      <c r="T10" s="8"/>
      <c r="U10" s="20">
        <v>695052.03508391499</v>
      </c>
      <c r="V10" s="20">
        <v>1260063.5891296505</v>
      </c>
      <c r="W10" s="20">
        <v>1858761.235652284</v>
      </c>
      <c r="X10" s="20">
        <v>10096457.570506139</v>
      </c>
      <c r="Y10" s="20">
        <v>15534991.231708989</v>
      </c>
      <c r="Z10" s="20">
        <v>0</v>
      </c>
      <c r="AA10" s="20">
        <v>7073242.8288055575</v>
      </c>
      <c r="AB10" s="20">
        <v>9618188.0950691123</v>
      </c>
      <c r="AC10" s="20">
        <v>15140532.942708213</v>
      </c>
      <c r="AD10" s="20">
        <v>82322360.143945396</v>
      </c>
      <c r="AE10" s="20">
        <v>124101828.35425653</v>
      </c>
    </row>
    <row r="11" spans="1:31" x14ac:dyDescent="0.25">
      <c r="B11" t="s">
        <v>62</v>
      </c>
      <c r="C11" s="28">
        <v>47.900771690843406</v>
      </c>
      <c r="D11" s="20">
        <v>47.481168542329272</v>
      </c>
      <c r="E11" s="20">
        <v>47.820736311520783</v>
      </c>
      <c r="F11" s="20">
        <v>47.822344735344309</v>
      </c>
      <c r="G11" s="20">
        <v>38.577370976248289</v>
      </c>
      <c r="H11" s="20">
        <v>24.309641945901163</v>
      </c>
      <c r="I11" s="20">
        <v>19.229284894916901</v>
      </c>
      <c r="J11" s="14"/>
      <c r="K11" s="14"/>
      <c r="N11" t="s">
        <v>27</v>
      </c>
      <c r="O11" s="8">
        <v>24243429.347446904</v>
      </c>
      <c r="P11" s="8">
        <v>33883628.701915585</v>
      </c>
      <c r="Q11" s="8">
        <v>45561259.517113358</v>
      </c>
      <c r="R11" s="8">
        <v>294468829.42650843</v>
      </c>
      <c r="S11" s="8">
        <v>399238535.88831186</v>
      </c>
      <c r="T11" s="8"/>
      <c r="U11" s="20">
        <v>2645063.6185890869</v>
      </c>
      <c r="V11" s="20">
        <v>4036165.7616014169</v>
      </c>
      <c r="W11" s="20">
        <v>5690013.5681290552</v>
      </c>
      <c r="X11" s="20">
        <v>34030360.833179466</v>
      </c>
      <c r="Y11" s="20">
        <v>48645877.175469674</v>
      </c>
      <c r="Z11" s="20">
        <v>0</v>
      </c>
      <c r="AA11" s="20">
        <v>26888492.966035992</v>
      </c>
      <c r="AB11" s="20">
        <v>37919794.463517003</v>
      </c>
      <c r="AC11" s="20">
        <v>51251273.085242413</v>
      </c>
      <c r="AD11" s="20">
        <v>328499190.2596879</v>
      </c>
      <c r="AE11" s="20">
        <v>447884413.06378156</v>
      </c>
    </row>
    <row r="12" spans="1:31" x14ac:dyDescent="0.25">
      <c r="B12" t="s">
        <v>63</v>
      </c>
      <c r="C12" s="23">
        <v>240</v>
      </c>
      <c r="D12" s="14">
        <v>240</v>
      </c>
      <c r="E12" s="14">
        <v>240</v>
      </c>
      <c r="F12" s="14">
        <v>240</v>
      </c>
      <c r="G12" s="13">
        <v>215.57</v>
      </c>
      <c r="H12" s="181">
        <v>141.83000000000001</v>
      </c>
      <c r="I12" s="181">
        <v>88.33</v>
      </c>
      <c r="J12" s="14"/>
      <c r="K12" s="14"/>
      <c r="N12" t="s">
        <v>30</v>
      </c>
      <c r="O12" s="8">
        <v>200425928.41082743</v>
      </c>
      <c r="P12" s="8">
        <v>134720849.10252225</v>
      </c>
      <c r="Q12" s="8">
        <v>148607906.90878326</v>
      </c>
      <c r="R12" s="8">
        <v>1503322371.5677607</v>
      </c>
      <c r="S12" s="8">
        <v>1382975815.1519661</v>
      </c>
      <c r="T12" s="8"/>
      <c r="U12" s="10">
        <v>17632281.938206252</v>
      </c>
      <c r="V12" s="10">
        <v>22972530.434545081</v>
      </c>
      <c r="W12" s="10">
        <v>30751046.625745855</v>
      </c>
      <c r="X12" s="10">
        <v>204096334.69109753</v>
      </c>
      <c r="Y12" s="10">
        <v>269968981.74269468</v>
      </c>
      <c r="Z12" s="10"/>
      <c r="AA12" s="10">
        <v>218058210.34903368</v>
      </c>
      <c r="AB12" s="10">
        <v>157693379.53706732</v>
      </c>
      <c r="AC12" s="10">
        <v>179358953.53452912</v>
      </c>
      <c r="AD12" s="10">
        <v>1707418706.2588582</v>
      </c>
      <c r="AE12" s="10">
        <v>1652944796.8946607</v>
      </c>
    </row>
    <row r="13" spans="1:31" x14ac:dyDescent="0.25">
      <c r="A13" t="s">
        <v>28</v>
      </c>
      <c r="B13" t="s">
        <v>29</v>
      </c>
      <c r="C13" s="23">
        <v>335195</v>
      </c>
      <c r="D13" s="20">
        <v>327273.34163732739</v>
      </c>
      <c r="E13" s="20">
        <v>308278.6004305642</v>
      </c>
      <c r="F13" s="20">
        <v>290386.3021899981</v>
      </c>
      <c r="G13" s="20">
        <v>300557.15048325987</v>
      </c>
      <c r="H13" s="20">
        <v>166827.548459001</v>
      </c>
      <c r="I13" s="20">
        <v>141751.0558137639</v>
      </c>
      <c r="J13" s="20">
        <v>1134182.1991359286</v>
      </c>
      <c r="K13" s="20">
        <v>1495479.7426470551</v>
      </c>
      <c r="N13" t="s">
        <v>58</v>
      </c>
      <c r="O13" s="8">
        <v>577066.64995273715</v>
      </c>
      <c r="P13" s="8">
        <v>7670048.2498332029</v>
      </c>
      <c r="Q13" s="8">
        <v>20572717.037518278</v>
      </c>
      <c r="R13" s="8">
        <v>36142065.121026456</v>
      </c>
      <c r="S13" s="8">
        <v>140016937.01151726</v>
      </c>
      <c r="T13" s="8"/>
      <c r="U13" s="20">
        <v>275389.12568794418</v>
      </c>
      <c r="V13" s="20">
        <v>1473351.0055036868</v>
      </c>
      <c r="W13" s="20">
        <v>2832583.6733122822</v>
      </c>
      <c r="X13" s="20">
        <v>8502768.8960460424</v>
      </c>
      <c r="Y13" s="20">
        <v>22149257.860571917</v>
      </c>
      <c r="Z13" s="20">
        <v>0</v>
      </c>
      <c r="AA13" s="20">
        <v>852455.77564068139</v>
      </c>
      <c r="AB13" s="20">
        <v>9143399.25533689</v>
      </c>
      <c r="AC13" s="20">
        <v>23405300.710830562</v>
      </c>
      <c r="AD13" s="20">
        <v>44644834.017072499</v>
      </c>
      <c r="AE13" s="20">
        <v>162166194.87208918</v>
      </c>
    </row>
    <row r="14" spans="1:31" x14ac:dyDescent="0.25">
      <c r="B14" t="s">
        <v>31</v>
      </c>
      <c r="C14" s="28">
        <v>80052</v>
      </c>
      <c r="D14" s="20">
        <v>78160.13229538429</v>
      </c>
      <c r="E14" s="20">
        <v>73623.766827272266</v>
      </c>
      <c r="F14" s="20">
        <v>69350.689189617187</v>
      </c>
      <c r="G14" s="20">
        <v>62821.999281912409</v>
      </c>
      <c r="H14" s="20">
        <v>22439.846902698428</v>
      </c>
      <c r="I14" s="20">
        <v>8505.0633488258336</v>
      </c>
      <c r="J14" s="20">
        <v>407797.13061577035</v>
      </c>
      <c r="K14" s="20">
        <v>571988.05402389052</v>
      </c>
      <c r="N14" t="s">
        <v>35</v>
      </c>
      <c r="O14" s="8">
        <v>568352.8035806024</v>
      </c>
      <c r="P14" s="8">
        <v>8604400.9343399946</v>
      </c>
      <c r="Q14" s="8">
        <v>22877474.958624892</v>
      </c>
      <c r="R14" s="8">
        <v>38033594.694041885</v>
      </c>
      <c r="S14" s="8">
        <v>156236054.50700533</v>
      </c>
      <c r="T14" s="8"/>
      <c r="U14" s="20">
        <v>256111.88688978809</v>
      </c>
      <c r="V14" s="20">
        <v>1370216.4351184289</v>
      </c>
      <c r="W14" s="20">
        <v>2634302.8161804224</v>
      </c>
      <c r="X14" s="20">
        <v>7907575.0733228195</v>
      </c>
      <c r="Y14" s="20">
        <v>20598809.810331885</v>
      </c>
      <c r="Z14" s="20">
        <v>0</v>
      </c>
      <c r="AA14" s="20">
        <v>824464.69047039049</v>
      </c>
      <c r="AB14" s="20">
        <v>9974617.3694584239</v>
      </c>
      <c r="AC14" s="20">
        <v>25511777.774805315</v>
      </c>
      <c r="AD14" s="20">
        <v>45941169.767364703</v>
      </c>
      <c r="AE14" s="20">
        <v>176834864.31733721</v>
      </c>
    </row>
    <row r="15" spans="1:31" x14ac:dyDescent="0.25">
      <c r="A15" t="s">
        <v>33</v>
      </c>
      <c r="B15" t="s">
        <v>34</v>
      </c>
      <c r="C15" s="28">
        <v>2005</v>
      </c>
      <c r="D15" s="20">
        <v>4573</v>
      </c>
      <c r="E15" s="20">
        <v>5425</v>
      </c>
      <c r="F15" s="20">
        <v>5695</v>
      </c>
      <c r="G15" s="20">
        <v>2286.5</v>
      </c>
      <c r="H15" s="20">
        <v>1085.048181818182</v>
      </c>
      <c r="I15" s="20">
        <v>960.33000000000038</v>
      </c>
      <c r="J15" s="20">
        <v>33132.259090909094</v>
      </c>
      <c r="K15" s="20">
        <v>45373.109090909093</v>
      </c>
      <c r="M15" t="s">
        <v>37</v>
      </c>
      <c r="O15" s="8">
        <v>3427866605.4326949</v>
      </c>
      <c r="P15" s="8">
        <v>2706792474.9661546</v>
      </c>
      <c r="Q15" s="8">
        <v>3077413469.9628496</v>
      </c>
      <c r="R15" s="8">
        <v>27806728821.412937</v>
      </c>
      <c r="S15" s="8">
        <v>29134030154.79501</v>
      </c>
      <c r="T15" s="8"/>
      <c r="U15" s="10"/>
      <c r="V15" s="10"/>
      <c r="W15" s="10"/>
      <c r="X15" s="10"/>
      <c r="Y15" s="10"/>
      <c r="Z15" s="10"/>
      <c r="AA15" s="10">
        <v>3427866605.4326949</v>
      </c>
      <c r="AB15" s="10">
        <v>2706792474.9661546</v>
      </c>
      <c r="AC15" s="10">
        <v>3077413469.9628496</v>
      </c>
      <c r="AD15" s="10">
        <v>27806728821.412937</v>
      </c>
      <c r="AE15" s="10">
        <v>29134030154.79501</v>
      </c>
    </row>
    <row r="16" spans="1:31" x14ac:dyDescent="0.25">
      <c r="B16" t="s">
        <v>36</v>
      </c>
      <c r="C16" s="28">
        <v>327</v>
      </c>
      <c r="D16" s="20">
        <v>687</v>
      </c>
      <c r="E16" s="20">
        <v>3159</v>
      </c>
      <c r="F16" s="20">
        <v>4938</v>
      </c>
      <c r="G16" s="20">
        <v>149.60797230906653</v>
      </c>
      <c r="H16" s="20">
        <v>132.94809679277898</v>
      </c>
      <c r="I16" s="20">
        <v>193.59484820436882</v>
      </c>
      <c r="J16" s="20">
        <v>17817.219654490771</v>
      </c>
      <c r="K16" s="20">
        <v>38852.285275014263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t="s">
        <v>38</v>
      </c>
      <c r="B17" t="s">
        <v>39</v>
      </c>
      <c r="C17" s="31">
        <v>80093</v>
      </c>
      <c r="D17" s="20">
        <v>78566.582900188034</v>
      </c>
      <c r="E17" s="20">
        <v>76509.562740227149</v>
      </c>
      <c r="F17" s="20">
        <v>74024.359388198529</v>
      </c>
      <c r="G17" s="20">
        <v>62822.533782987717</v>
      </c>
      <c r="H17" s="20">
        <v>22519.358140361386</v>
      </c>
      <c r="I17" s="20">
        <v>8678.0657549908537</v>
      </c>
      <c r="J17" s="20">
        <v>424606.78811061126</v>
      </c>
      <c r="K17" s="20">
        <v>609394.28934529191</v>
      </c>
      <c r="M17" t="s">
        <v>40</v>
      </c>
      <c r="O17" s="8">
        <v>412459239.75709093</v>
      </c>
      <c r="P17" s="8">
        <v>674011178.52911079</v>
      </c>
      <c r="Q17" s="8">
        <v>934582742.12317085</v>
      </c>
      <c r="R17" s="8">
        <v>5444735315.5338802</v>
      </c>
      <c r="S17" s="8">
        <v>8196928357.7327242</v>
      </c>
      <c r="T17" s="8"/>
      <c r="U17" s="8">
        <v>435393393.38830471</v>
      </c>
      <c r="V17" s="8">
        <v>609257928.4621259</v>
      </c>
      <c r="W17" s="8">
        <v>814939498.00250459</v>
      </c>
      <c r="X17" s="8">
        <v>5289933939.7877874</v>
      </c>
      <c r="Y17" s="8">
        <v>7158735417.9680214</v>
      </c>
      <c r="Z17" s="8"/>
      <c r="AA17" s="8">
        <v>847852633.14539564</v>
      </c>
      <c r="AB17" s="8">
        <v>1283269106.9912369</v>
      </c>
      <c r="AC17" s="8">
        <v>1749522240.1256754</v>
      </c>
      <c r="AD17" s="8">
        <v>10734669255.321667</v>
      </c>
      <c r="AE17" s="8">
        <v>15355663775.700745</v>
      </c>
    </row>
    <row r="18" spans="1:31" x14ac:dyDescent="0.25">
      <c r="A18" t="s">
        <v>41</v>
      </c>
      <c r="C18" s="28">
        <v>394594.07042131148</v>
      </c>
      <c r="D18" s="6">
        <v>405719.47358858783</v>
      </c>
      <c r="E18" s="6">
        <v>417406.05231822061</v>
      </c>
      <c r="F18" s="6">
        <v>406345.68357820139</v>
      </c>
      <c r="G18" s="6">
        <v>326853.22833435057</v>
      </c>
      <c r="H18" s="6">
        <v>213443.69453788339</v>
      </c>
      <c r="I18" s="6">
        <v>155210.10501020186</v>
      </c>
      <c r="J18" s="6">
        <v>1647144.6748630635</v>
      </c>
      <c r="K18" s="6">
        <v>2409835.2266655462</v>
      </c>
      <c r="N18" t="s">
        <v>42</v>
      </c>
      <c r="O18" s="13">
        <v>183113805</v>
      </c>
      <c r="P18" s="13">
        <v>208531941</v>
      </c>
      <c r="Q18" s="13">
        <v>231587399</v>
      </c>
      <c r="R18" s="13">
        <v>1971046337</v>
      </c>
      <c r="S18" s="13">
        <v>2215667708</v>
      </c>
      <c r="U18" s="13">
        <v>183768485</v>
      </c>
      <c r="V18" s="13">
        <v>210916908</v>
      </c>
      <c r="W18" s="13">
        <v>235555181</v>
      </c>
      <c r="X18" s="13">
        <v>1987453363</v>
      </c>
      <c r="Y18" s="13">
        <v>2247822910</v>
      </c>
      <c r="Z18" s="14"/>
      <c r="AA18" s="13">
        <v>183113805</v>
      </c>
      <c r="AB18" s="13">
        <v>208531941</v>
      </c>
      <c r="AC18" s="13">
        <v>231587399</v>
      </c>
      <c r="AD18" s="13">
        <v>1971046337</v>
      </c>
      <c r="AE18" s="13">
        <v>2215667708</v>
      </c>
    </row>
    <row r="19" spans="1:31" x14ac:dyDescent="0.25">
      <c r="N19" t="s">
        <v>43</v>
      </c>
      <c r="O19" s="15">
        <v>2.2524748462143034</v>
      </c>
      <c r="P19" s="15">
        <v>3.2321723727163256</v>
      </c>
      <c r="Q19" s="15">
        <v>4.0355509244402841</v>
      </c>
      <c r="R19" s="15">
        <v>2.762357846858615</v>
      </c>
      <c r="S19" s="15">
        <v>3.6995296398175985</v>
      </c>
      <c r="T19" s="15"/>
      <c r="U19" s="15">
        <v>2.3692495118970194</v>
      </c>
      <c r="V19" s="15">
        <v>2.8886158736127778</v>
      </c>
      <c r="W19" s="15">
        <v>3.4596543134515243</v>
      </c>
      <c r="X19" s="15">
        <v>2.6616644386577173</v>
      </c>
      <c r="Y19" s="15">
        <v>3.1847417277048846</v>
      </c>
      <c r="Z19" s="15"/>
      <c r="AA19" s="15">
        <v>4.6301950480762262</v>
      </c>
      <c r="AB19" s="15">
        <v>6.1538251686404095</v>
      </c>
      <c r="AC19" s="15">
        <v>7.5544794219381313</v>
      </c>
      <c r="AD19" s="15">
        <v>5.4461780293101585</v>
      </c>
      <c r="AE19" s="15">
        <v>6.9304903981119645</v>
      </c>
    </row>
    <row r="20" spans="1:31" x14ac:dyDescent="0.25">
      <c r="M20" t="s">
        <v>44</v>
      </c>
      <c r="O20" s="8">
        <v>3840325845.189786</v>
      </c>
      <c r="P20" s="8">
        <v>3380803653.4952655</v>
      </c>
      <c r="Q20" s="8">
        <v>4011996212.0860205</v>
      </c>
      <c r="R20" s="8">
        <v>33251464136.946815</v>
      </c>
      <c r="S20" s="8">
        <v>37330958512.527733</v>
      </c>
      <c r="T20" s="8"/>
      <c r="U20" s="8">
        <v>435393393.38830471</v>
      </c>
      <c r="V20" s="8">
        <v>609257928.4621259</v>
      </c>
      <c r="W20" s="8">
        <v>814939498.00250459</v>
      </c>
      <c r="X20" s="8">
        <v>5289933939.7877874</v>
      </c>
      <c r="Y20" s="8">
        <v>7158735417.9680214</v>
      </c>
      <c r="Z20" s="8"/>
      <c r="AA20" s="8">
        <v>4275719238.5780907</v>
      </c>
      <c r="AB20" s="8">
        <v>3990061581.9573917</v>
      </c>
      <c r="AC20" s="8">
        <v>4826935710.0885248</v>
      </c>
      <c r="AD20" s="8">
        <v>38541398076.734604</v>
      </c>
      <c r="AE20" s="8">
        <v>44489693930.495758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20.972344740418592</v>
      </c>
      <c r="P21" s="15">
        <v>16.212401981599861</v>
      </c>
      <c r="Q21" s="15">
        <v>17.323896850216883</v>
      </c>
      <c r="R21" s="15">
        <v>16.869955572712048</v>
      </c>
      <c r="S21" s="15">
        <v>16.84862688468073</v>
      </c>
      <c r="T21" s="15"/>
      <c r="U21" s="15">
        <v>2.3692495118970194</v>
      </c>
      <c r="V21" s="15">
        <v>2.8886158736127778</v>
      </c>
      <c r="W21" s="15">
        <v>3.4596543134515243</v>
      </c>
      <c r="X21" s="15">
        <v>2.6616644386577173</v>
      </c>
      <c r="Y21" s="15">
        <v>3.1847417277048846</v>
      </c>
      <c r="Z21" s="15"/>
      <c r="AA21" s="15">
        <v>23.350064942280515</v>
      </c>
      <c r="AB21" s="15">
        <v>19.134054777523946</v>
      </c>
      <c r="AC21" s="15">
        <v>20.842825347714729</v>
      </c>
      <c r="AD21" s="15">
        <v>19.553775755163592</v>
      </c>
      <c r="AE21" s="15">
        <v>20.079587642975099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0.16021318251033281</v>
      </c>
      <c r="E23" s="18">
        <v>0.44739048417522531</v>
      </c>
      <c r="F23" s="18">
        <v>0.66168565899806497</v>
      </c>
      <c r="G23" s="18">
        <v>0.1221148379761228</v>
      </c>
      <c r="H23" s="18">
        <v>0.40045480386583288</v>
      </c>
      <c r="I23" s="18">
        <v>0.64218305855599778</v>
      </c>
      <c r="M23" t="s">
        <v>45</v>
      </c>
      <c r="N23" t="s">
        <v>47</v>
      </c>
    </row>
    <row r="24" spans="1:31" x14ac:dyDescent="0.25">
      <c r="B24" t="s">
        <v>19</v>
      </c>
      <c r="D24" s="18">
        <v>0.13178956354711338</v>
      </c>
      <c r="E24" s="18">
        <v>0.32530568341795979</v>
      </c>
      <c r="F24" s="18">
        <v>0.45611942720376447</v>
      </c>
      <c r="G24" s="18">
        <v>9.2423995400681316E-2</v>
      </c>
      <c r="H24" s="18">
        <v>0.2679961214700658</v>
      </c>
      <c r="I24" s="18">
        <v>0.42477625515921702</v>
      </c>
      <c r="N24" t="s">
        <v>48</v>
      </c>
      <c r="O24" s="18">
        <v>7.1152302681817936E-2</v>
      </c>
      <c r="P24" s="18">
        <v>6.1403237784822838E-2</v>
      </c>
      <c r="Q24" s="18">
        <v>5.9442596774812638E-2</v>
      </c>
      <c r="R24" s="18">
        <v>6.7144645333656147E-2</v>
      </c>
      <c r="S24" s="18">
        <v>5.9474390232048459E-2</v>
      </c>
      <c r="T24" s="18"/>
      <c r="U24" s="18">
        <v>0.3415584069302266</v>
      </c>
      <c r="V24" s="18">
        <v>0.35680072535187174</v>
      </c>
      <c r="W24" s="18">
        <v>0.36850596055108203</v>
      </c>
      <c r="X24" s="18">
        <v>0.35015800857840468</v>
      </c>
      <c r="Y24" s="18">
        <v>0.36411647692982246</v>
      </c>
      <c r="Z24" s="18"/>
      <c r="AA24" s="18">
        <v>0.2100125558898028</v>
      </c>
      <c r="AB24" s="18">
        <v>0.20164916154900006</v>
      </c>
      <c r="AC24" s="18">
        <v>0.20340643830260352</v>
      </c>
      <c r="AD24" s="18">
        <v>0.20661070246435842</v>
      </c>
      <c r="AE24" s="18">
        <v>0.20149704244055047</v>
      </c>
    </row>
    <row r="25" spans="1:31" x14ac:dyDescent="0.25">
      <c r="B25" t="s">
        <v>49</v>
      </c>
      <c r="D25" s="18">
        <v>0.24475325341002932</v>
      </c>
      <c r="E25" s="18">
        <v>0.62765792048873725</v>
      </c>
      <c r="F25" s="18">
        <v>0.78596692028407655</v>
      </c>
      <c r="G25" s="18">
        <v>0.21050594854188787</v>
      </c>
      <c r="H25" s="18">
        <v>0.61354899336503688</v>
      </c>
      <c r="I25" s="18">
        <v>0.7834477128835986</v>
      </c>
      <c r="N25" t="s">
        <v>50</v>
      </c>
      <c r="O25" s="18">
        <v>8.469275232160503E-2</v>
      </c>
      <c r="P25" s="18">
        <v>0.29874833164270598</v>
      </c>
      <c r="Q25" s="18">
        <v>0.37015432897949174</v>
      </c>
      <c r="R25" s="18">
        <v>0.22104810071757144</v>
      </c>
      <c r="S25" s="18">
        <v>0.35261097641159489</v>
      </c>
      <c r="T25" s="18"/>
      <c r="U25" s="18">
        <v>8.0108517698995643E-2</v>
      </c>
      <c r="V25" s="18">
        <v>7.7412074829828093E-2</v>
      </c>
      <c r="W25" s="18">
        <v>7.5520216107618013E-2</v>
      </c>
      <c r="X25" s="18">
        <v>7.8641348702197564E-2</v>
      </c>
      <c r="Y25" s="18">
        <v>7.615333797890235E-2</v>
      </c>
      <c r="Z25" s="18"/>
      <c r="AA25" s="18">
        <v>8.233863394018133E-2</v>
      </c>
      <c r="AB25" s="18">
        <v>0.19366447309370094</v>
      </c>
      <c r="AC25" s="18">
        <v>0.23291173181138142</v>
      </c>
      <c r="AD25" s="18">
        <v>0.15087152677537824</v>
      </c>
      <c r="AE25" s="18">
        <v>0.2237277762631468</v>
      </c>
    </row>
    <row r="26" spans="1:31" x14ac:dyDescent="0.25">
      <c r="B26" t="s">
        <v>51</v>
      </c>
      <c r="D26" s="18">
        <v>0.23427966710651807</v>
      </c>
      <c r="E26" s="18">
        <v>0.38535709865082313</v>
      </c>
      <c r="F26" s="18">
        <v>0.41980904497092508</v>
      </c>
      <c r="G26" s="18">
        <v>0.21603798822899947</v>
      </c>
      <c r="H26" s="18">
        <v>0.3357811663991439</v>
      </c>
      <c r="I26" s="18">
        <v>0.38875066880684861</v>
      </c>
      <c r="N26" t="s">
        <v>20</v>
      </c>
      <c r="O26" s="18">
        <v>0.21757752418139994</v>
      </c>
      <c r="P26" s="18">
        <v>0.23116174347482266</v>
      </c>
      <c r="Q26" s="18">
        <v>0.20792919536235294</v>
      </c>
      <c r="R26" s="18">
        <v>0.24836751948788377</v>
      </c>
      <c r="S26" s="18">
        <v>0.21553231321139396</v>
      </c>
      <c r="T26" s="18"/>
      <c r="U26" s="18">
        <v>0.35479726980263571</v>
      </c>
      <c r="V26" s="18">
        <v>0.34285475911599433</v>
      </c>
      <c r="W26" s="18">
        <v>0.33447575068892982</v>
      </c>
      <c r="X26" s="18">
        <v>0.34829920098778627</v>
      </c>
      <c r="Y26" s="18">
        <v>0.33727989094405009</v>
      </c>
      <c r="Z26" s="18"/>
      <c r="AA26" s="18">
        <v>0.28804327300412536</v>
      </c>
      <c r="AB26" s="18">
        <v>0.2841902586650451</v>
      </c>
      <c r="AC26" s="18">
        <v>0.26687545160678838</v>
      </c>
      <c r="AD26" s="18">
        <v>0.29761281816015828</v>
      </c>
      <c r="AE26" s="18">
        <v>0.27229043904023376</v>
      </c>
    </row>
    <row r="27" spans="1:31" x14ac:dyDescent="0.25">
      <c r="B27" t="s">
        <v>52</v>
      </c>
      <c r="D27" s="18">
        <v>0.24034591955665999</v>
      </c>
      <c r="E27" s="18">
        <v>0.5247011302614486</v>
      </c>
      <c r="F27" s="18">
        <v>0.63037555367326126</v>
      </c>
      <c r="G27" s="18">
        <v>0.21286195247833839</v>
      </c>
      <c r="H27" s="18">
        <v>0.48519149372511267</v>
      </c>
      <c r="I27" s="18">
        <v>0.60971510929070705</v>
      </c>
      <c r="N27" t="s">
        <v>53</v>
      </c>
      <c r="O27" s="18">
        <v>6.3629750780498248E-2</v>
      </c>
      <c r="P27" s="18">
        <v>0.12198958525395187</v>
      </c>
      <c r="Q27" s="18">
        <v>9.401061841364651E-2</v>
      </c>
      <c r="R27" s="18">
        <v>0.10636218142796587</v>
      </c>
      <c r="S27" s="18">
        <v>0.10557088978542202</v>
      </c>
      <c r="T27" s="18"/>
      <c r="U27" s="18">
        <v>0.17414622150231573</v>
      </c>
      <c r="V27" s="18">
        <v>0.17186650331773826</v>
      </c>
      <c r="W27" s="18">
        <v>0.16779260368651869</v>
      </c>
      <c r="X27" s="18">
        <v>0.17287558128111818</v>
      </c>
      <c r="Y27" s="18">
        <v>0.16980162146758052</v>
      </c>
      <c r="Z27" s="18"/>
      <c r="AA27" s="18">
        <v>0.12038270445637568</v>
      </c>
      <c r="AB27" s="18">
        <v>0.14566965953616176</v>
      </c>
      <c r="AC27" s="18">
        <v>0.12837877485136256</v>
      </c>
      <c r="AD27" s="18">
        <v>0.13913929667624775</v>
      </c>
      <c r="AE27" s="18">
        <v>0.13551494303714057</v>
      </c>
    </row>
    <row r="28" spans="1:31" x14ac:dyDescent="0.25">
      <c r="B28" t="s">
        <v>28</v>
      </c>
      <c r="D28" s="18">
        <v>0.19623985480866013</v>
      </c>
      <c r="E28" s="18">
        <v>0.69520919847331031</v>
      </c>
      <c r="F28" s="18">
        <v>0.87736151654424854</v>
      </c>
      <c r="G28" s="18">
        <v>0.21523510615709276</v>
      </c>
      <c r="H28" s="18">
        <v>0.7196841190388944</v>
      </c>
      <c r="I28" s="18">
        <v>0.89375576689119784</v>
      </c>
      <c r="N28" t="s">
        <v>54</v>
      </c>
      <c r="O28" s="18">
        <v>7.4241566655659105E-2</v>
      </c>
      <c r="P28" s="18">
        <v>6.2672184903578135E-2</v>
      </c>
      <c r="Q28" s="18">
        <v>6.296182089826588E-2</v>
      </c>
      <c r="R28" s="18">
        <v>6.7348495518921594E-2</v>
      </c>
      <c r="S28" s="18">
        <v>6.195069065497099E-2</v>
      </c>
      <c r="T28" s="18"/>
      <c r="U28" s="18">
        <v>7.6714890588478147E-3</v>
      </c>
      <c r="V28" s="18">
        <v>8.6929182261110353E-3</v>
      </c>
      <c r="W28" s="18">
        <v>9.2629880160234167E-3</v>
      </c>
      <c r="X28" s="18">
        <v>8.3416577420352082E-3</v>
      </c>
      <c r="Y28" s="18">
        <v>8.9653918827741989E-3</v>
      </c>
      <c r="Z28" s="18"/>
      <c r="AA28" s="18">
        <v>4.0056177768592903E-2</v>
      </c>
      <c r="AB28" s="18">
        <v>3.7044437756351863E-2</v>
      </c>
      <c r="AC28" s="18">
        <v>3.7948535037303346E-2</v>
      </c>
      <c r="AD28" s="18">
        <v>3.8270536393095696E-2</v>
      </c>
      <c r="AE28" s="18">
        <v>3.7249203275938225E-2</v>
      </c>
    </row>
    <row r="29" spans="1:31" x14ac:dyDescent="0.25">
      <c r="B29" t="s">
        <v>55</v>
      </c>
      <c r="D29" s="18">
        <v>0.78223002575099487</v>
      </c>
      <c r="E29" s="18">
        <v>0.95791449927420735</v>
      </c>
      <c r="F29" s="18">
        <v>0.96079488695739801</v>
      </c>
      <c r="G29" s="18">
        <v>0.54248326510988831</v>
      </c>
      <c r="H29" s="18">
        <v>0.59343089665816828</v>
      </c>
      <c r="I29" s="18">
        <v>0.40796682506309229</v>
      </c>
      <c r="N29" t="s">
        <v>28</v>
      </c>
      <c r="O29" s="18">
        <v>0.48592905453848967</v>
      </c>
      <c r="P29" s="18">
        <v>0.19987925036573204</v>
      </c>
      <c r="Q29" s="18">
        <v>0.15900989844000124</v>
      </c>
      <c r="R29" s="18">
        <v>0.27610568456445772</v>
      </c>
      <c r="S29" s="18">
        <v>0.16871878767212967</v>
      </c>
      <c r="T29" s="18"/>
      <c r="U29" s="18">
        <v>4.0497357575843912E-2</v>
      </c>
      <c r="V29" s="18">
        <v>3.7705755413855319E-2</v>
      </c>
      <c r="W29" s="18">
        <v>3.7734146769324156E-2</v>
      </c>
      <c r="X29" s="18">
        <v>3.8582019551511665E-2</v>
      </c>
      <c r="Y29" s="18">
        <v>3.771182562007918E-2</v>
      </c>
      <c r="Z29" s="18"/>
      <c r="AA29" s="18">
        <v>0.25718881067818722</v>
      </c>
      <c r="AB29" s="18">
        <v>0.12288410800038387</v>
      </c>
      <c r="AC29" s="18">
        <v>0.10251881880715333</v>
      </c>
      <c r="AD29" s="18">
        <v>0.15905648005059986</v>
      </c>
      <c r="AE29" s="18">
        <v>0.10764398211885372</v>
      </c>
    </row>
    <row r="30" spans="1:31" x14ac:dyDescent="0.25">
      <c r="B30" s="25" t="s">
        <v>68</v>
      </c>
      <c r="C30" s="26">
        <v>-3.7315027229733233E-2</v>
      </c>
      <c r="N30" t="s">
        <v>55</v>
      </c>
      <c r="O30" s="18">
        <v>2.7770488405300603E-3</v>
      </c>
      <c r="P30" s="18">
        <v>2.4145666574386493E-2</v>
      </c>
      <c r="Q30" s="18">
        <v>4.6491541131429073E-2</v>
      </c>
      <c r="R30" s="18">
        <v>1.3623372949543477E-2</v>
      </c>
      <c r="S30" s="18">
        <v>3.6141952032439917E-2</v>
      </c>
      <c r="T30" s="18"/>
      <c r="U30" s="18">
        <v>1.2207374311344092E-3</v>
      </c>
      <c r="V30" s="18">
        <v>4.6672637446012058E-3</v>
      </c>
      <c r="W30" s="18">
        <v>6.7083341805036717E-3</v>
      </c>
      <c r="X30" s="18">
        <v>3.1021831569464143E-3</v>
      </c>
      <c r="Y30" s="18">
        <v>5.9714551767912202E-3</v>
      </c>
      <c r="Z30" s="18"/>
      <c r="AA30" s="18">
        <v>1.9778442627346325E-3</v>
      </c>
      <c r="AB30" s="18">
        <v>1.4897901399356187E-2</v>
      </c>
      <c r="AC30" s="18">
        <v>2.7960249583407388E-2</v>
      </c>
      <c r="AD30" s="18">
        <v>8.4386394801618681E-3</v>
      </c>
      <c r="AE30" s="18">
        <v>2.2076613824136452E-2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8.1632653061224428E-2</v>
      </c>
      <c r="E32" s="18">
        <v>0.45884161850353034</v>
      </c>
      <c r="F32" s="18">
        <v>0.51185350429850163</v>
      </c>
      <c r="G32" s="18">
        <v>0.10333641467426462</v>
      </c>
      <c r="H32" s="18">
        <v>0.50229702573427104</v>
      </c>
      <c r="I32" s="18">
        <v>0.57710868057768194</v>
      </c>
      <c r="M32" t="s">
        <v>56</v>
      </c>
    </row>
    <row r="33" spans="2:25" x14ac:dyDescent="0.25">
      <c r="B33" t="s">
        <v>55</v>
      </c>
      <c r="D33" s="18">
        <v>0.5</v>
      </c>
      <c r="E33" s="18">
        <v>0.79999111855886051</v>
      </c>
      <c r="F33" s="18">
        <v>0.83137313432835824</v>
      </c>
      <c r="G33" s="18">
        <v>-0.14039900249376558</v>
      </c>
      <c r="H33" s="18">
        <v>0.45882883699841298</v>
      </c>
      <c r="I33" s="18">
        <v>0.52103241895261831</v>
      </c>
      <c r="N33" t="s">
        <v>57</v>
      </c>
      <c r="O33" s="11">
        <v>48694.163552606253</v>
      </c>
      <c r="P33" s="11">
        <v>16575.625474658973</v>
      </c>
      <c r="Q33" s="11">
        <v>15975.41947247311</v>
      </c>
      <c r="R33" s="11">
        <v>20187.33669506669</v>
      </c>
      <c r="S33" s="11">
        <v>15491.083414936229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405560455.31399995</v>
      </c>
      <c r="D38" s="19">
        <v>413837199.29999995</v>
      </c>
      <c r="E38" s="30">
        <v>471282186.65999997</v>
      </c>
      <c r="F38" s="19">
        <v>523387521.73999995</v>
      </c>
      <c r="G38" s="30">
        <v>386370128.54999995</v>
      </c>
      <c r="H38" s="19">
        <v>440002395.50999999</v>
      </c>
      <c r="I38" s="30">
        <v>488649411.88999999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38"/>
  <sheetViews>
    <sheetView topLeftCell="S4" workbookViewId="0">
      <selection activeCell="W16" sqref="W16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3.7109375" customWidth="1"/>
    <col min="5" max="5" width="10.7109375" customWidth="1"/>
    <col min="6" max="6" width="10.5703125" customWidth="1"/>
    <col min="10" max="10" width="14.5703125" customWidth="1"/>
    <col min="11" max="11" width="10.5703125" bestFit="1" customWidth="1"/>
    <col min="14" max="14" width="28.85546875" bestFit="1" customWidth="1"/>
    <col min="15" max="17" width="16.28515625" bestFit="1" customWidth="1"/>
    <col min="18" max="19" width="18" bestFit="1" customWidth="1"/>
    <col min="20" max="20" width="1.7109375" customWidth="1"/>
    <col min="21" max="21" width="15.28515625" bestFit="1" customWidth="1"/>
    <col min="22" max="24" width="16.28515625" bestFit="1" customWidth="1"/>
    <col min="25" max="25" width="18" bestFit="1" customWidth="1"/>
    <col min="26" max="26" width="1.5703125" customWidth="1"/>
    <col min="27" max="29" width="16.42578125" bestFit="1" customWidth="1"/>
    <col min="30" max="30" width="16.85546875" bestFit="1" customWidth="1"/>
    <col min="31" max="31" width="18.140625" bestFit="1" customWidth="1"/>
  </cols>
  <sheetData>
    <row r="1" spans="1:31" x14ac:dyDescent="0.25">
      <c r="A1" t="s">
        <v>74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417464</v>
      </c>
      <c r="D4" s="6">
        <v>474420</v>
      </c>
      <c r="E4" s="6">
        <v>640825</v>
      </c>
      <c r="F4" s="6">
        <v>836387</v>
      </c>
      <c r="G4" s="6">
        <v>361999</v>
      </c>
      <c r="H4" s="6">
        <v>317331</v>
      </c>
      <c r="I4" s="6">
        <v>284250</v>
      </c>
      <c r="J4" s="6">
        <v>2216816</v>
      </c>
      <c r="K4" s="6">
        <v>4565529</v>
      </c>
      <c r="M4" t="s">
        <v>13</v>
      </c>
    </row>
    <row r="5" spans="1:31" x14ac:dyDescent="0.25">
      <c r="B5" t="s">
        <v>15</v>
      </c>
      <c r="C5" s="27">
        <v>5.21</v>
      </c>
      <c r="D5" s="7">
        <v>5.21</v>
      </c>
      <c r="E5" s="7">
        <v>5.21</v>
      </c>
      <c r="F5" s="7">
        <v>5.21</v>
      </c>
      <c r="G5" s="7">
        <v>4.6100000000000003</v>
      </c>
      <c r="H5" s="7">
        <v>3.05</v>
      </c>
      <c r="I5" s="7">
        <v>2.12</v>
      </c>
      <c r="J5" s="6"/>
      <c r="K5" s="6"/>
      <c r="N5" t="s">
        <v>16</v>
      </c>
      <c r="O5" s="8">
        <v>805878.07385297469</v>
      </c>
      <c r="P5" s="8">
        <v>4662965.1436950453</v>
      </c>
      <c r="Q5" s="8">
        <v>10688248.839665093</v>
      </c>
      <c r="R5" s="8">
        <v>25719890.432171986</v>
      </c>
      <c r="S5" s="8">
        <v>79966932.318535924</v>
      </c>
      <c r="T5" s="8"/>
      <c r="U5" s="8">
        <v>1436154.1484107689</v>
      </c>
      <c r="V5" s="8">
        <v>2475099.3930664533</v>
      </c>
      <c r="W5" s="8">
        <v>4369345.0246656481</v>
      </c>
      <c r="X5" s="8">
        <v>19541854.177491114</v>
      </c>
      <c r="Y5" s="8">
        <v>33910235.396562725</v>
      </c>
      <c r="Z5" s="15"/>
      <c r="AA5" s="8">
        <v>2242032.2222637436</v>
      </c>
      <c r="AB5" s="8">
        <v>7138064.5367614981</v>
      </c>
      <c r="AC5" s="8">
        <v>15057593.864330741</v>
      </c>
      <c r="AD5" s="8">
        <v>45261744.609663099</v>
      </c>
      <c r="AE5" s="8">
        <v>113877167.71509865</v>
      </c>
    </row>
    <row r="6" spans="1:31" x14ac:dyDescent="0.25">
      <c r="B6" t="s">
        <v>17</v>
      </c>
      <c r="C6" s="23">
        <v>1567</v>
      </c>
      <c r="D6" s="6">
        <v>1781</v>
      </c>
      <c r="E6" s="6">
        <v>2406</v>
      </c>
      <c r="F6" s="6">
        <v>3140</v>
      </c>
      <c r="G6" s="6">
        <v>691</v>
      </c>
      <c r="H6" s="6">
        <v>555</v>
      </c>
      <c r="I6" s="6">
        <v>516</v>
      </c>
      <c r="J6" s="6">
        <v>15113</v>
      </c>
      <c r="K6" s="6">
        <v>22802</v>
      </c>
      <c r="N6" t="s">
        <v>18</v>
      </c>
      <c r="O6" s="8">
        <v>41091.791558818892</v>
      </c>
      <c r="P6" s="8">
        <v>6116580.9546650536</v>
      </c>
      <c r="Q6" s="8">
        <v>9850843.6075711362</v>
      </c>
      <c r="R6" s="8">
        <v>30327551.871898383</v>
      </c>
      <c r="S6" s="8">
        <v>82094210.626463115</v>
      </c>
      <c r="T6" s="8"/>
      <c r="U6" s="8">
        <v>9719433.1452794168</v>
      </c>
      <c r="V6" s="8">
        <v>17290128.31251099</v>
      </c>
      <c r="W6" s="8">
        <v>30467181.42711043</v>
      </c>
      <c r="X6" s="8">
        <v>134650006.99890673</v>
      </c>
      <c r="Y6" s="8">
        <v>237340281.84685194</v>
      </c>
      <c r="Z6" s="15"/>
      <c r="AA6" s="8">
        <v>9760524.9368382357</v>
      </c>
      <c r="AB6" s="8">
        <v>23406709.267176043</v>
      </c>
      <c r="AC6" s="8">
        <v>40318025.034681566</v>
      </c>
      <c r="AD6" s="8">
        <v>164977558.87080511</v>
      </c>
      <c r="AE6" s="8">
        <v>319434492.47331506</v>
      </c>
    </row>
    <row r="7" spans="1:31" x14ac:dyDescent="0.25">
      <c r="B7" t="s">
        <v>19</v>
      </c>
      <c r="C7" s="28">
        <v>8965.5133735979289</v>
      </c>
      <c r="D7" s="9">
        <v>10186.71699741156</v>
      </c>
      <c r="E7" s="9">
        <v>13760.146678170837</v>
      </c>
      <c r="F7" s="9">
        <v>17959.208369283864</v>
      </c>
      <c r="G7" s="9">
        <v>6737.1541276011894</v>
      </c>
      <c r="H7" s="9">
        <v>5385.7397667505147</v>
      </c>
      <c r="I7" s="9">
        <v>4798.1683055110907</v>
      </c>
      <c r="J7" s="9">
        <v>61414.474597483932</v>
      </c>
      <c r="K7" s="9">
        <v>111196.33905069284</v>
      </c>
      <c r="N7" t="s">
        <v>20</v>
      </c>
      <c r="O7" s="8">
        <v>8062535.2701599766</v>
      </c>
      <c r="P7" s="8">
        <v>419729.80341689289</v>
      </c>
      <c r="Q7" s="8">
        <v>-16471173.883711673</v>
      </c>
      <c r="R7" s="8">
        <v>53750303.278490186</v>
      </c>
      <c r="S7" s="8">
        <v>-87110763.410780787</v>
      </c>
      <c r="T7" s="8"/>
      <c r="U7" s="8">
        <v>12924813.429816695</v>
      </c>
      <c r="V7" s="8">
        <v>24921761.061476395</v>
      </c>
      <c r="W7" s="8">
        <v>46096773.54134281</v>
      </c>
      <c r="X7" s="8">
        <v>188298112.19093889</v>
      </c>
      <c r="Y7" s="8">
        <v>352316059.880436</v>
      </c>
      <c r="Z7" s="15"/>
      <c r="AA7" s="8">
        <v>20987348.699976671</v>
      </c>
      <c r="AB7" s="8">
        <v>25341490.864893287</v>
      </c>
      <c r="AC7" s="8">
        <v>29625599.657631136</v>
      </c>
      <c r="AD7" s="8">
        <v>242048415.46942908</v>
      </c>
      <c r="AE7" s="8">
        <v>265205296.46965522</v>
      </c>
    </row>
    <row r="8" spans="1:31" x14ac:dyDescent="0.25">
      <c r="B8" t="s">
        <v>21</v>
      </c>
      <c r="C8" s="23">
        <v>13067</v>
      </c>
      <c r="D8" s="6">
        <v>14848</v>
      </c>
      <c r="E8" s="6">
        <v>20056</v>
      </c>
      <c r="F8" s="6">
        <v>26177</v>
      </c>
      <c r="G8" s="6">
        <v>7384</v>
      </c>
      <c r="H8" s="6">
        <v>4366</v>
      </c>
      <c r="I8" s="6">
        <v>3039</v>
      </c>
      <c r="J8" s="6">
        <v>120288</v>
      </c>
      <c r="K8" s="6">
        <v>198854</v>
      </c>
      <c r="N8" t="s">
        <v>22</v>
      </c>
      <c r="O8" s="8">
        <v>2488700.8062654715</v>
      </c>
      <c r="P8" s="8">
        <v>5975989.5257893978</v>
      </c>
      <c r="Q8" s="8">
        <v>2173048.8487635311</v>
      </c>
      <c r="R8" s="8">
        <v>50988067.231368333</v>
      </c>
      <c r="S8" s="8">
        <v>39275888.168042094</v>
      </c>
      <c r="T8" s="8"/>
      <c r="U8" s="8">
        <v>3723074.9156182436</v>
      </c>
      <c r="V8" s="8">
        <v>7068981.2141428506</v>
      </c>
      <c r="W8" s="8">
        <v>12958427.431261206</v>
      </c>
      <c r="X8" s="8">
        <v>53650802.997495502</v>
      </c>
      <c r="Y8" s="8">
        <v>99488714.699855089</v>
      </c>
      <c r="Z8" s="15"/>
      <c r="AA8" s="8">
        <v>6211775.7218837151</v>
      </c>
      <c r="AB8" s="8">
        <v>13044970.739932248</v>
      </c>
      <c r="AC8" s="8">
        <v>15131476.280024737</v>
      </c>
      <c r="AD8" s="8">
        <v>104638870.22886384</v>
      </c>
      <c r="AE8" s="8">
        <v>138764602.86789718</v>
      </c>
    </row>
    <row r="9" spans="1:31" x14ac:dyDescent="0.25">
      <c r="B9" t="s">
        <v>23</v>
      </c>
      <c r="C9" s="23">
        <v>34207</v>
      </c>
      <c r="D9" s="6">
        <v>38290</v>
      </c>
      <c r="E9" s="6">
        <v>52005</v>
      </c>
      <c r="F9" s="6">
        <v>68126</v>
      </c>
      <c r="G9" s="6">
        <v>16801</v>
      </c>
      <c r="H9" s="6">
        <v>11413</v>
      </c>
      <c r="I9" s="6">
        <v>9270</v>
      </c>
      <c r="J9" s="6">
        <v>320490</v>
      </c>
      <c r="K9" s="6">
        <v>508614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5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47274</v>
      </c>
      <c r="D10" s="6">
        <v>53138</v>
      </c>
      <c r="E10" s="6">
        <v>72061</v>
      </c>
      <c r="F10" s="6">
        <v>94303</v>
      </c>
      <c r="G10" s="6">
        <v>24185</v>
      </c>
      <c r="H10" s="6">
        <v>15779</v>
      </c>
      <c r="I10" s="6">
        <v>12309</v>
      </c>
      <c r="J10" s="6">
        <v>440778</v>
      </c>
      <c r="K10" s="6">
        <v>707468</v>
      </c>
      <c r="N10" t="s">
        <v>26</v>
      </c>
      <c r="O10" s="8">
        <v>16586487.598460056</v>
      </c>
      <c r="P10" s="8">
        <v>22101297.306943577</v>
      </c>
      <c r="Q10" s="8">
        <v>28872708.78279344</v>
      </c>
      <c r="R10" s="8">
        <v>195159538.87214506</v>
      </c>
      <c r="S10" s="8">
        <v>256656403.3892346</v>
      </c>
      <c r="T10" s="8"/>
      <c r="U10" s="20">
        <v>10517711.206859451</v>
      </c>
      <c r="V10" s="20">
        <v>19070213.651761439</v>
      </c>
      <c r="W10" s="20">
        <v>35005278.115903415</v>
      </c>
      <c r="X10" s="20">
        <v>147221438.94355857</v>
      </c>
      <c r="Y10" s="20">
        <v>267552769.44538635</v>
      </c>
      <c r="Z10" s="182"/>
      <c r="AA10" s="20">
        <v>27104198.805319507</v>
      </c>
      <c r="AB10" s="20">
        <v>41171510.958705015</v>
      </c>
      <c r="AC10" s="20">
        <v>63877986.898696855</v>
      </c>
      <c r="AD10" s="20">
        <v>342380977.81570363</v>
      </c>
      <c r="AE10" s="20">
        <v>524209172.83462095</v>
      </c>
    </row>
    <row r="11" spans="1:31" x14ac:dyDescent="0.25">
      <c r="B11" t="s">
        <v>62</v>
      </c>
      <c r="C11" s="28">
        <v>113.24090220953184</v>
      </c>
      <c r="D11" s="6">
        <v>112.00623919733569</v>
      </c>
      <c r="E11" s="6">
        <v>112.45035696172901</v>
      </c>
      <c r="F11" s="6">
        <v>112.7504372975668</v>
      </c>
      <c r="G11" s="6">
        <v>66.80957682203541</v>
      </c>
      <c r="H11" s="6">
        <v>49.724105114218276</v>
      </c>
      <c r="I11" s="6">
        <v>43.303430079155675</v>
      </c>
      <c r="N11" t="s">
        <v>27</v>
      </c>
      <c r="O11" s="8">
        <v>13754739.214160465</v>
      </c>
      <c r="P11" s="8">
        <v>19293494.940479107</v>
      </c>
      <c r="Q11" s="8">
        <v>25664204.405743927</v>
      </c>
      <c r="R11" s="8">
        <v>166777787.29293543</v>
      </c>
      <c r="S11" s="8">
        <v>227762349.47617733</v>
      </c>
      <c r="T11" s="8"/>
      <c r="U11" s="20">
        <v>21424730.341879845</v>
      </c>
      <c r="V11" s="20">
        <v>38283774.102701813</v>
      </c>
      <c r="W11" s="20">
        <v>69545404.026664883</v>
      </c>
      <c r="X11" s="20">
        <v>297227132.30960065</v>
      </c>
      <c r="Y11" s="20">
        <v>533787322.9967773</v>
      </c>
      <c r="Z11" s="182"/>
      <c r="AA11" s="20">
        <v>35179469.556040309</v>
      </c>
      <c r="AB11" s="20">
        <v>57577269.04318092</v>
      </c>
      <c r="AC11" s="20">
        <v>95209608.43240881</v>
      </c>
      <c r="AD11" s="20">
        <v>464004919.60253608</v>
      </c>
      <c r="AE11" s="20">
        <v>761549672.47295463</v>
      </c>
    </row>
    <row r="12" spans="1:31" x14ac:dyDescent="0.25">
      <c r="B12" t="s">
        <v>63</v>
      </c>
      <c r="C12" s="23">
        <v>375.4</v>
      </c>
      <c r="D12">
        <v>375.39</v>
      </c>
      <c r="E12">
        <v>375.39</v>
      </c>
      <c r="F12">
        <v>375.39</v>
      </c>
      <c r="G12" s="9">
        <v>190.92</v>
      </c>
      <c r="H12" s="30">
        <v>174.85</v>
      </c>
      <c r="I12" s="30">
        <v>181.45</v>
      </c>
      <c r="N12" t="s">
        <v>30</v>
      </c>
      <c r="O12" s="8">
        <v>1460855.5575565444</v>
      </c>
      <c r="P12" s="8">
        <v>-428416.79164764704</v>
      </c>
      <c r="Q12" s="8">
        <v>-974935.02225817274</v>
      </c>
      <c r="R12" s="8">
        <v>2563463.9522851184</v>
      </c>
      <c r="S12" s="8">
        <v>-7008389.9259431437</v>
      </c>
      <c r="T12" s="8"/>
      <c r="U12" s="20">
        <v>2525533.3970780643</v>
      </c>
      <c r="V12" s="20">
        <v>3250207.2362040994</v>
      </c>
      <c r="W12" s="20">
        <v>4322369.8770435145</v>
      </c>
      <c r="X12" s="20">
        <v>29036677.2261324</v>
      </c>
      <c r="Y12" s="20">
        <v>38036449.905972756</v>
      </c>
      <c r="Z12" s="182"/>
      <c r="AA12" s="20">
        <v>3986388.9546346087</v>
      </c>
      <c r="AB12" s="20">
        <v>2821790.4445564523</v>
      </c>
      <c r="AC12" s="20">
        <v>3347434.8547853418</v>
      </c>
      <c r="AD12" s="20">
        <v>31600141.178417519</v>
      </c>
      <c r="AE12" s="20">
        <v>31028059.980029613</v>
      </c>
    </row>
    <row r="13" spans="1:31" x14ac:dyDescent="0.25">
      <c r="A13" t="s">
        <v>28</v>
      </c>
      <c r="B13" t="s">
        <v>29</v>
      </c>
      <c r="C13" s="23">
        <v>6226</v>
      </c>
      <c r="D13" s="6">
        <v>6459.2052803496299</v>
      </c>
      <c r="E13" s="6">
        <v>7081.1535844019609</v>
      </c>
      <c r="F13" s="6">
        <v>7762.9884652271903</v>
      </c>
      <c r="G13" s="6">
        <v>5514.3909285953723</v>
      </c>
      <c r="H13" s="6">
        <v>3033.0858412150492</v>
      </c>
      <c r="I13" s="6">
        <v>2705.585121952588</v>
      </c>
      <c r="J13" s="6">
        <v>29945.518320449191</v>
      </c>
      <c r="K13" s="6">
        <v>46011.183929903549</v>
      </c>
      <c r="N13" t="s">
        <v>32</v>
      </c>
      <c r="O13" s="8">
        <v>858778.73664076999</v>
      </c>
      <c r="P13" s="8">
        <v>5576146.5023026001</v>
      </c>
      <c r="Q13" s="8">
        <v>10741521.463969108</v>
      </c>
      <c r="R13" s="8">
        <v>31326461.848774731</v>
      </c>
      <c r="S13" s="8">
        <v>83094292.470592886</v>
      </c>
      <c r="T13" s="8"/>
      <c r="U13" s="20">
        <v>6879128.2623730656</v>
      </c>
      <c r="V13" s="20">
        <v>12959051.223400263</v>
      </c>
      <c r="W13" s="20">
        <v>23483915.131783854</v>
      </c>
      <c r="X13" s="20">
        <v>99265292.471289039</v>
      </c>
      <c r="Y13" s="20">
        <v>180235270.23819664</v>
      </c>
      <c r="Z13" s="182"/>
      <c r="AA13" s="20">
        <v>7737906.9990138356</v>
      </c>
      <c r="AB13" s="20">
        <v>18535197.725702863</v>
      </c>
      <c r="AC13" s="20">
        <v>34225436.595752962</v>
      </c>
      <c r="AD13" s="20">
        <v>130591754.32006377</v>
      </c>
      <c r="AE13" s="20">
        <v>263329562.70878953</v>
      </c>
    </row>
    <row r="14" spans="1:31" x14ac:dyDescent="0.25">
      <c r="B14" t="s">
        <v>31</v>
      </c>
      <c r="C14" s="28">
        <v>1159</v>
      </c>
      <c r="D14" s="6">
        <v>1202.4122903831067</v>
      </c>
      <c r="E14" s="6">
        <v>1318.1909740317822</v>
      </c>
      <c r="F14" s="6">
        <v>1445.117833472264</v>
      </c>
      <c r="G14" s="6">
        <v>910.58601848421347</v>
      </c>
      <c r="H14" s="6">
        <v>341.4178348558637</v>
      </c>
      <c r="I14" s="6">
        <v>162.33510731715526</v>
      </c>
      <c r="J14" s="6">
        <v>7369.0427547934687</v>
      </c>
      <c r="K14" s="6">
        <v>11472.229740066494</v>
      </c>
      <c r="N14" t="s">
        <v>35</v>
      </c>
      <c r="O14" s="8">
        <v>1086237.1866810583</v>
      </c>
      <c r="P14" s="8">
        <v>8168298.0630045123</v>
      </c>
      <c r="Q14" s="8">
        <v>15465684.816811748</v>
      </c>
      <c r="R14" s="8">
        <v>42066977.426852301</v>
      </c>
      <c r="S14" s="8">
        <v>119530117.28683436</v>
      </c>
      <c r="T14" s="8"/>
      <c r="U14" s="20">
        <v>6397589.2840069514</v>
      </c>
      <c r="V14" s="20">
        <v>12051917.637762245</v>
      </c>
      <c r="W14" s="20">
        <v>21840041.072558984</v>
      </c>
      <c r="X14" s="20">
        <v>92316721.998298809</v>
      </c>
      <c r="Y14" s="20">
        <v>167618801.32152289</v>
      </c>
      <c r="Z14" s="182"/>
      <c r="AA14" s="20">
        <v>7483826.4706880096</v>
      </c>
      <c r="AB14" s="20">
        <v>20220215.700766757</v>
      </c>
      <c r="AC14" s="20">
        <v>37305725.889370732</v>
      </c>
      <c r="AD14" s="20">
        <v>134383699.42515111</v>
      </c>
      <c r="AE14" s="20">
        <v>287148918.60835725</v>
      </c>
    </row>
    <row r="15" spans="1:31" x14ac:dyDescent="0.25">
      <c r="A15" t="s">
        <v>33</v>
      </c>
      <c r="B15" t="s">
        <v>34</v>
      </c>
      <c r="C15" s="28">
        <v>6461</v>
      </c>
      <c r="D15" s="20">
        <v>7483</v>
      </c>
      <c r="E15" s="20">
        <v>10134</v>
      </c>
      <c r="F15" s="20">
        <v>13522</v>
      </c>
      <c r="G15" s="20">
        <v>3741.5</v>
      </c>
      <c r="H15" s="20">
        <v>1775.5118181818184</v>
      </c>
      <c r="I15" s="20">
        <v>1571.4300000000005</v>
      </c>
      <c r="J15" s="20">
        <v>60499.94090909091</v>
      </c>
      <c r="K15" s="20">
        <v>101545.29090909091</v>
      </c>
      <c r="M15" t="s">
        <v>37</v>
      </c>
      <c r="O15" s="8">
        <v>196315144.54143113</v>
      </c>
      <c r="P15" s="8">
        <v>169887140.23459062</v>
      </c>
      <c r="Q15" s="8">
        <v>200701316.70237648</v>
      </c>
      <c r="R15" s="8">
        <v>1686913740.8532882</v>
      </c>
      <c r="S15" s="8">
        <v>1870109435.4369423</v>
      </c>
      <c r="T15" s="8"/>
      <c r="U15" s="10"/>
      <c r="V15" s="10"/>
      <c r="W15" s="10"/>
      <c r="X15" s="10"/>
      <c r="Y15" s="10"/>
      <c r="Z15" s="182"/>
      <c r="AA15" s="10">
        <v>196315144.54143113</v>
      </c>
      <c r="AB15" s="10">
        <v>169887140.23459062</v>
      </c>
      <c r="AC15" s="10">
        <v>200701316.70237648</v>
      </c>
      <c r="AD15" s="10">
        <v>1686913740.8532882</v>
      </c>
      <c r="AE15" s="10">
        <v>1870109435.4369423</v>
      </c>
    </row>
    <row r="16" spans="1:31" x14ac:dyDescent="0.25">
      <c r="B16" t="s">
        <v>36</v>
      </c>
      <c r="C16" s="28">
        <v>3150</v>
      </c>
      <c r="D16" s="20">
        <v>3860</v>
      </c>
      <c r="E16" s="20">
        <v>5619</v>
      </c>
      <c r="F16" s="20">
        <v>7841</v>
      </c>
      <c r="G16" s="20">
        <v>1495.1734125238306</v>
      </c>
      <c r="H16" s="20">
        <v>558.32534047218087</v>
      </c>
      <c r="I16" s="20">
        <v>565.6444243328981</v>
      </c>
      <c r="J16" s="20">
        <v>37127.506235019944</v>
      </c>
      <c r="K16" s="20">
        <v>61680.151175974606</v>
      </c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4"/>
      <c r="AA16" s="14"/>
      <c r="AB16" s="14"/>
      <c r="AC16" s="14"/>
      <c r="AD16" s="14"/>
      <c r="AE16" s="14"/>
    </row>
    <row r="17" spans="1:31" x14ac:dyDescent="0.25">
      <c r="A17" t="s">
        <v>38</v>
      </c>
      <c r="B17" t="s">
        <v>39</v>
      </c>
      <c r="C17" s="31">
        <v>4003</v>
      </c>
      <c r="D17" s="20">
        <v>4702.9093521474997</v>
      </c>
      <c r="E17" s="20">
        <v>6444.5522091086623</v>
      </c>
      <c r="F17" s="20">
        <v>8626.6720091412117</v>
      </c>
      <c r="G17" s="20">
        <v>2234.9164544732425</v>
      </c>
      <c r="H17" s="20">
        <v>835.84867274034877</v>
      </c>
      <c r="I17" s="20">
        <v>676.28267932122617</v>
      </c>
      <c r="J17" s="20">
        <v>41336.664099842907</v>
      </c>
      <c r="K17" s="20">
        <v>67957.526295407879</v>
      </c>
      <c r="M17" t="s">
        <v>40</v>
      </c>
      <c r="O17" s="8">
        <v>45145304.23533614</v>
      </c>
      <c r="P17" s="8">
        <v>71886085.448648542</v>
      </c>
      <c r="Q17" s="8">
        <v>86010151.859348148</v>
      </c>
      <c r="R17" s="8">
        <v>598680042.20692158</v>
      </c>
      <c r="S17" s="8">
        <v>794261040.39915633</v>
      </c>
      <c r="T17" s="8"/>
      <c r="U17" s="10">
        <v>75548168.131322503</v>
      </c>
      <c r="V17" s="10">
        <v>137371133.83302656</v>
      </c>
      <c r="W17" s="10">
        <v>248088735.64833474</v>
      </c>
      <c r="X17" s="10">
        <v>1061208039.3137116</v>
      </c>
      <c r="Y17" s="10">
        <v>1910285905.7315617</v>
      </c>
      <c r="Z17" s="182"/>
      <c r="AA17" s="10">
        <v>120693472.36665866</v>
      </c>
      <c r="AB17" s="10">
        <v>209257219.28167504</v>
      </c>
      <c r="AC17" s="10">
        <v>334098887.50768292</v>
      </c>
      <c r="AD17" s="10">
        <v>1659888081.5206332</v>
      </c>
      <c r="AE17" s="10">
        <v>2704546946.1307182</v>
      </c>
    </row>
    <row r="18" spans="1:31" x14ac:dyDescent="0.25">
      <c r="A18" t="s">
        <v>41</v>
      </c>
      <c r="C18" s="28">
        <v>61809.513373597933</v>
      </c>
      <c r="D18" s="20">
        <v>69808.626349559054</v>
      </c>
      <c r="E18" s="20">
        <v>94671.69888727949</v>
      </c>
      <c r="F18" s="20">
        <v>124028.88037842508</v>
      </c>
      <c r="G18" s="20">
        <v>33848.070582074433</v>
      </c>
      <c r="H18" s="20">
        <v>22555.588439490864</v>
      </c>
      <c r="I18" s="20">
        <v>18299.450984832318</v>
      </c>
      <c r="J18" s="20">
        <v>558642.13869732688</v>
      </c>
      <c r="K18" s="20">
        <v>909423.86534610076</v>
      </c>
      <c r="N18" t="s">
        <v>42</v>
      </c>
      <c r="O18" s="13">
        <v>10486993</v>
      </c>
      <c r="P18" s="13">
        <v>13088146</v>
      </c>
      <c r="Q18" s="13">
        <v>15103559</v>
      </c>
      <c r="R18" s="13">
        <v>119574840</v>
      </c>
      <c r="S18" s="13">
        <v>142223409</v>
      </c>
      <c r="U18" s="13">
        <v>12214600</v>
      </c>
      <c r="V18" s="13">
        <v>16526610</v>
      </c>
      <c r="W18" s="13">
        <v>22293149</v>
      </c>
      <c r="X18" s="13">
        <v>144734587</v>
      </c>
      <c r="Y18" s="13">
        <v>195696513</v>
      </c>
      <c r="Z18" s="14"/>
      <c r="AA18" s="13">
        <v>10486993</v>
      </c>
      <c r="AB18" s="13">
        <v>13088146</v>
      </c>
      <c r="AC18" s="13">
        <v>15103559</v>
      </c>
      <c r="AD18" s="13">
        <v>119574840</v>
      </c>
      <c r="AE18" s="13">
        <v>142223409</v>
      </c>
    </row>
    <row r="19" spans="1:31" x14ac:dyDescent="0.25">
      <c r="D19" s="44">
        <v>0.92898584358319802</v>
      </c>
      <c r="E19" s="44">
        <v>0.92898584358319802</v>
      </c>
      <c r="F19" s="44">
        <v>0.92898584358319813</v>
      </c>
      <c r="G19" s="44">
        <v>0.92898584358319813</v>
      </c>
      <c r="H19" s="44">
        <v>0.92898584358319802</v>
      </c>
      <c r="I19" s="44">
        <v>0.92898584358319802</v>
      </c>
      <c r="J19" s="44">
        <v>0.92898584358319791</v>
      </c>
      <c r="K19" s="44">
        <v>0.92898584358319802</v>
      </c>
      <c r="N19" t="s">
        <v>43</v>
      </c>
      <c r="O19" s="15">
        <v>4.3048855124949679</v>
      </c>
      <c r="P19" s="15">
        <v>5.492457483943757</v>
      </c>
      <c r="Q19" s="15">
        <v>5.6946943339214382</v>
      </c>
      <c r="R19" s="15">
        <v>5.0067392288120276</v>
      </c>
      <c r="S19" s="15">
        <v>5.5846013394261727</v>
      </c>
      <c r="T19" s="15"/>
      <c r="U19" s="15">
        <v>6.1850709913810116</v>
      </c>
      <c r="V19" s="15">
        <v>8.3121180830809553</v>
      </c>
      <c r="W19" s="15">
        <v>11.128474297118579</v>
      </c>
      <c r="X19" s="15">
        <v>7.3320970564811274</v>
      </c>
      <c r="Y19" s="15">
        <v>9.7614713540223459</v>
      </c>
      <c r="Z19" s="15"/>
      <c r="AA19" s="15">
        <v>11.508873169521392</v>
      </c>
      <c r="AB19" s="15">
        <v>15.988301114739631</v>
      </c>
      <c r="AC19" s="15">
        <v>22.120540430747674</v>
      </c>
      <c r="AD19" s="15">
        <v>13.881583128362399</v>
      </c>
      <c r="AE19" s="15">
        <v>19.016187033814653</v>
      </c>
    </row>
    <row r="20" spans="1:31" x14ac:dyDescent="0.25">
      <c r="M20" t="s">
        <v>44</v>
      </c>
      <c r="O20" s="8">
        <v>241460448.77676725</v>
      </c>
      <c r="P20" s="8">
        <v>241773225.68323916</v>
      </c>
      <c r="Q20" s="8">
        <v>286711468.56172466</v>
      </c>
      <c r="R20" s="8">
        <v>2285593783.0602098</v>
      </c>
      <c r="S20" s="8">
        <v>2664370475.8360987</v>
      </c>
      <c r="T20" s="8"/>
      <c r="U20" s="8">
        <v>75548168.131322503</v>
      </c>
      <c r="V20" s="8">
        <v>137371133.83302656</v>
      </c>
      <c r="W20" s="8">
        <v>248088735.64833474</v>
      </c>
      <c r="X20" s="8">
        <v>1061208039.3137116</v>
      </c>
      <c r="Y20" s="8">
        <v>1910285905.7315617</v>
      </c>
      <c r="Z20" s="8"/>
      <c r="AA20" s="8">
        <v>317008616.90808976</v>
      </c>
      <c r="AB20" s="8">
        <v>379144359.51626563</v>
      </c>
      <c r="AC20" s="8">
        <v>534800204.2100594</v>
      </c>
      <c r="AD20" s="8">
        <v>3346801822.3739214</v>
      </c>
      <c r="AE20" s="8">
        <v>4574656381.5676603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23.024755406699256</v>
      </c>
      <c r="P21" s="15">
        <v>18.472687092827293</v>
      </c>
      <c r="Q21" s="15">
        <v>18.98304025969804</v>
      </c>
      <c r="R21" s="15">
        <v>19.114336954665461</v>
      </c>
      <c r="S21" s="15">
        <v>18.733698584289304</v>
      </c>
      <c r="T21" s="15"/>
      <c r="U21" s="15">
        <v>6.1850709913810116</v>
      </c>
      <c r="V21" s="15">
        <v>8.3121180830809553</v>
      </c>
      <c r="W21" s="15">
        <v>11.128474297118579</v>
      </c>
      <c r="X21" s="15">
        <v>7.3320970564811274</v>
      </c>
      <c r="Y21" s="15">
        <v>9.7614713540223459</v>
      </c>
      <c r="Z21" s="15"/>
      <c r="AA21" s="15">
        <v>30.22874306372568</v>
      </c>
      <c r="AB21" s="15">
        <v>28.968530723623164</v>
      </c>
      <c r="AC21" s="15">
        <v>35.40888635652427</v>
      </c>
      <c r="AD21" s="15">
        <v>27.989180854215832</v>
      </c>
      <c r="AE21" s="15">
        <v>32.165284278677781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0.61201572150477257</v>
      </c>
      <c r="E23" s="18">
        <v>0.76932668329177056</v>
      </c>
      <c r="F23" s="18">
        <v>0.83566878980891723</v>
      </c>
      <c r="G23" s="18">
        <v>0.55902999361837902</v>
      </c>
      <c r="H23" s="18">
        <v>0.64582003828972556</v>
      </c>
      <c r="I23" s="18">
        <v>0.67070835992342059</v>
      </c>
      <c r="M23" t="s">
        <v>45</v>
      </c>
      <c r="N23" t="s">
        <v>47</v>
      </c>
    </row>
    <row r="24" spans="1:31" x14ac:dyDescent="0.25">
      <c r="B24" t="s">
        <v>19</v>
      </c>
      <c r="D24" s="18">
        <v>0.33863342534075536</v>
      </c>
      <c r="E24" s="18">
        <v>0.60859866593613587</v>
      </c>
      <c r="F24" s="18">
        <v>0.73282963219483921</v>
      </c>
      <c r="G24" s="18">
        <v>0.24854786927862021</v>
      </c>
      <c r="H24" s="18">
        <v>0.39928261301681867</v>
      </c>
      <c r="I24" s="18">
        <v>0.46481945812038322</v>
      </c>
      <c r="N24" t="s">
        <v>48</v>
      </c>
      <c r="O24" s="18">
        <v>1.7850761834543087E-2</v>
      </c>
      <c r="P24" s="18">
        <v>6.486603234260141E-2</v>
      </c>
      <c r="Q24" s="18">
        <v>0.12426729413457516</v>
      </c>
      <c r="R24" s="18">
        <v>4.2960995221020627E-2</v>
      </c>
      <c r="S24" s="18">
        <v>0.10068092006420018</v>
      </c>
      <c r="T24" s="18"/>
      <c r="U24" s="18">
        <v>1.9009781228769927E-2</v>
      </c>
      <c r="V24" s="18">
        <v>1.801760911484443E-2</v>
      </c>
      <c r="W24" s="18">
        <v>1.7612025041149733E-2</v>
      </c>
      <c r="X24" s="18">
        <v>1.8414724967715967E-2</v>
      </c>
      <c r="Y24" s="18">
        <v>1.7751392760015409E-2</v>
      </c>
      <c r="Z24" s="18"/>
      <c r="AA24" s="18">
        <v>1.8576250880019431E-2</v>
      </c>
      <c r="AB24" s="18">
        <v>3.4111437403519913E-2</v>
      </c>
      <c r="AC24" s="18">
        <v>4.506927268347901E-2</v>
      </c>
      <c r="AD24" s="18">
        <v>2.7267949636820422E-2</v>
      </c>
      <c r="AE24" s="18">
        <v>4.2105820303107673E-2</v>
      </c>
    </row>
    <row r="25" spans="1:31" x14ac:dyDescent="0.25">
      <c r="B25" t="s">
        <v>49</v>
      </c>
      <c r="D25" s="18">
        <v>0.50269396551724133</v>
      </c>
      <c r="E25" s="18">
        <v>0.78230953330674113</v>
      </c>
      <c r="F25" s="18">
        <v>0.8839057187607442</v>
      </c>
      <c r="G25" s="18">
        <v>0.43491237468431926</v>
      </c>
      <c r="H25" s="18">
        <v>0.70595366379310343</v>
      </c>
      <c r="I25" s="18">
        <v>0.79532596982758619</v>
      </c>
      <c r="N25" t="s">
        <v>50</v>
      </c>
      <c r="O25" s="18">
        <v>9.1021186488439963E-4</v>
      </c>
      <c r="P25" s="18">
        <v>8.5087133573776272E-2</v>
      </c>
      <c r="Q25" s="18">
        <v>0.11453117329312658</v>
      </c>
      <c r="R25" s="18">
        <v>5.0657362420336506E-2</v>
      </c>
      <c r="S25" s="18">
        <v>0.10335923134943975</v>
      </c>
      <c r="T25" s="18"/>
      <c r="U25" s="18">
        <v>0.1286521352626909</v>
      </c>
      <c r="V25" s="18">
        <v>0.12586434886332812</v>
      </c>
      <c r="W25" s="18">
        <v>0.12280759683622877</v>
      </c>
      <c r="X25" s="18">
        <v>0.12688370424142803</v>
      </c>
      <c r="Y25" s="18">
        <v>0.12424332982552173</v>
      </c>
      <c r="Z25" s="18"/>
      <c r="AA25" s="18">
        <v>8.0870363122757929E-2</v>
      </c>
      <c r="AB25" s="18">
        <v>0.11185616127140137</v>
      </c>
      <c r="AC25" s="18">
        <v>0.12067692094231955</v>
      </c>
      <c r="AD25" s="18">
        <v>9.9390772611408953E-2</v>
      </c>
      <c r="AE25" s="18">
        <v>0.11811016737214215</v>
      </c>
    </row>
    <row r="26" spans="1:31" x14ac:dyDescent="0.25">
      <c r="B26" t="s">
        <v>51</v>
      </c>
      <c r="D26" s="18">
        <v>0.56121702794463302</v>
      </c>
      <c r="E26" s="18">
        <v>0.78054033266032108</v>
      </c>
      <c r="F26" s="18">
        <v>0.86392860288289341</v>
      </c>
      <c r="G26" s="18">
        <v>0.50884321922413545</v>
      </c>
      <c r="H26" s="18">
        <v>0.6663548396527027</v>
      </c>
      <c r="I26" s="18">
        <v>0.72900283567690827</v>
      </c>
      <c r="N26" t="s">
        <v>20</v>
      </c>
      <c r="O26" s="18">
        <v>0.17859078384168398</v>
      </c>
      <c r="P26" s="18">
        <v>5.8388184694898254E-3</v>
      </c>
      <c r="Q26" s="18">
        <v>-0.19150267180840325</v>
      </c>
      <c r="R26" s="18">
        <v>8.9781351455027275E-2</v>
      </c>
      <c r="S26" s="18">
        <v>-0.10967523141636561</v>
      </c>
      <c r="T26" s="18"/>
      <c r="U26" s="18">
        <v>0.17108043450305749</v>
      </c>
      <c r="V26" s="18">
        <v>0.18141919896918507</v>
      </c>
      <c r="W26" s="18">
        <v>0.18580760396427223</v>
      </c>
      <c r="X26" s="18">
        <v>0.17743751009718339</v>
      </c>
      <c r="Y26" s="18">
        <v>0.18443106281806193</v>
      </c>
      <c r="Z26" s="18"/>
      <c r="AA26" s="18">
        <v>0.17388967512856468</v>
      </c>
      <c r="AB26" s="18">
        <v>0.12110211036868385</v>
      </c>
      <c r="AC26" s="18">
        <v>8.8673146680112391E-2</v>
      </c>
      <c r="AD26" s="18">
        <v>0.14582212991594415</v>
      </c>
      <c r="AE26" s="18">
        <v>9.8059047135074989E-2</v>
      </c>
    </row>
    <row r="27" spans="1:31" x14ac:dyDescent="0.25">
      <c r="B27" t="s">
        <v>52</v>
      </c>
      <c r="D27" s="18">
        <v>0.54486431555572279</v>
      </c>
      <c r="E27" s="18">
        <v>0.78103273615409163</v>
      </c>
      <c r="F27" s="18">
        <v>0.86947392977954041</v>
      </c>
      <c r="G27" s="18">
        <v>0.48840800439988152</v>
      </c>
      <c r="H27" s="18">
        <v>0.66622244785717311</v>
      </c>
      <c r="I27" s="18">
        <v>0.73962431780682825</v>
      </c>
      <c r="N27" t="s">
        <v>53</v>
      </c>
      <c r="O27" s="18">
        <v>5.5126459958985394E-2</v>
      </c>
      <c r="P27" s="18">
        <v>8.3131380551502071E-2</v>
      </c>
      <c r="Q27" s="18">
        <v>2.526502746230589E-2</v>
      </c>
      <c r="R27" s="18">
        <v>8.5167474505096902E-2</v>
      </c>
      <c r="S27" s="18">
        <v>4.9449596757640255E-2</v>
      </c>
      <c r="T27" s="18"/>
      <c r="U27" s="18">
        <v>4.9280809948251347E-2</v>
      </c>
      <c r="V27" s="18">
        <v>5.1459000278290902E-2</v>
      </c>
      <c r="W27" s="18">
        <v>5.2233034270567406E-2</v>
      </c>
      <c r="X27" s="18">
        <v>5.0556348058003533E-2</v>
      </c>
      <c r="Y27" s="18">
        <v>5.2080536427218715E-2</v>
      </c>
      <c r="Z27" s="18"/>
      <c r="AA27" s="18">
        <v>5.1467371019144746E-2</v>
      </c>
      <c r="AB27" s="18">
        <v>6.2339405946003679E-2</v>
      </c>
      <c r="AC27" s="18">
        <v>4.5290412048069974E-2</v>
      </c>
      <c r="AD27" s="18">
        <v>6.3039714179406334E-2</v>
      </c>
      <c r="AE27" s="18">
        <v>5.1307892091287922E-2</v>
      </c>
    </row>
    <row r="28" spans="1:31" x14ac:dyDescent="0.25">
      <c r="B28" t="s">
        <v>28</v>
      </c>
      <c r="D28" s="18">
        <v>0.24270067283320346</v>
      </c>
      <c r="E28" s="18">
        <v>0.74099516566130574</v>
      </c>
      <c r="F28" s="18">
        <v>0.88766652548525837</v>
      </c>
      <c r="G28" s="18">
        <v>0.21433475540620064</v>
      </c>
      <c r="H28" s="18">
        <v>0.70542033230727896</v>
      </c>
      <c r="I28" s="18">
        <v>0.85993519644766592</v>
      </c>
      <c r="N28" t="s">
        <v>54</v>
      </c>
      <c r="O28" s="18">
        <v>0.67207935191788626</v>
      </c>
      <c r="P28" s="18">
        <v>0.57583873136328778</v>
      </c>
      <c r="Q28" s="18">
        <v>0.63407530401435908</v>
      </c>
      <c r="R28" s="18">
        <v>0.60455886391479907</v>
      </c>
      <c r="S28" s="18">
        <v>0.60989867087269822</v>
      </c>
      <c r="T28" s="18"/>
      <c r="U28" s="18">
        <v>0.42280894876517677</v>
      </c>
      <c r="V28" s="18">
        <v>0.41751120598725305</v>
      </c>
      <c r="W28" s="18">
        <v>0.42142454339712004</v>
      </c>
      <c r="X28" s="18">
        <v>0.41881379973392047</v>
      </c>
      <c r="Y28" s="18">
        <v>0.41948699408703594</v>
      </c>
      <c r="Z28" s="18"/>
      <c r="AA28" s="18">
        <v>0.51604835903756441</v>
      </c>
      <c r="AB28" s="18">
        <v>0.47190142514970096</v>
      </c>
      <c r="AC28" s="18">
        <v>0.47616918606904157</v>
      </c>
      <c r="AD28" s="18">
        <v>0.48580739050762078</v>
      </c>
      <c r="AE28" s="18">
        <v>0.47540636968681832</v>
      </c>
    </row>
    <row r="29" spans="1:31" x14ac:dyDescent="0.25">
      <c r="B29" t="s">
        <v>55</v>
      </c>
      <c r="D29" s="18">
        <v>0.61264937499382621</v>
      </c>
      <c r="E29" s="18">
        <v>0.90063617361235437</v>
      </c>
      <c r="F29" s="18">
        <v>0.9278606779322921</v>
      </c>
      <c r="G29" s="18">
        <v>0.52534177380195857</v>
      </c>
      <c r="H29" s="18">
        <v>0.82275386016756158</v>
      </c>
      <c r="I29" s="18">
        <v>0.82043034148161975</v>
      </c>
      <c r="N29" t="s">
        <v>28</v>
      </c>
      <c r="O29" s="18">
        <v>3.2358970269450602E-2</v>
      </c>
      <c r="P29" s="18">
        <v>-5.959662276417658E-3</v>
      </c>
      <c r="Q29" s="18">
        <v>-1.1335115694859808E-2</v>
      </c>
      <c r="R29" s="18">
        <v>4.2818597106317252E-3</v>
      </c>
      <c r="S29" s="18">
        <v>-8.8237866009656888E-3</v>
      </c>
      <c r="T29" s="18"/>
      <c r="U29" s="18">
        <v>3.3429445869395877E-2</v>
      </c>
      <c r="V29" s="18">
        <v>2.3660045203926894E-2</v>
      </c>
      <c r="W29" s="18">
        <v>1.7422676873046203E-2</v>
      </c>
      <c r="X29" s="18">
        <v>2.7361908457563665E-2</v>
      </c>
      <c r="Y29" s="18">
        <v>1.9911391164981845E-2</v>
      </c>
      <c r="Z29" s="18"/>
      <c r="AA29" s="18">
        <v>3.3029035261527874E-2</v>
      </c>
      <c r="AB29" s="18">
        <v>1.3484793758814707E-2</v>
      </c>
      <c r="AC29" s="18">
        <v>1.001929362817278E-2</v>
      </c>
      <c r="AD29" s="18">
        <v>1.9037513149361519E-2</v>
      </c>
      <c r="AE29" s="18">
        <v>1.147255366538198E-2</v>
      </c>
    </row>
    <row r="30" spans="1:31" x14ac:dyDescent="0.25">
      <c r="B30" s="25" t="s">
        <v>68</v>
      </c>
      <c r="C30" s="26">
        <v>-3.9262024914875848E-2</v>
      </c>
      <c r="N30" t="s">
        <v>55</v>
      </c>
      <c r="O30" s="18">
        <v>4.308346031256613E-2</v>
      </c>
      <c r="P30" s="18">
        <v>0.19119756597576015</v>
      </c>
      <c r="Q30" s="18">
        <v>0.30469898859889621</v>
      </c>
      <c r="R30" s="18">
        <v>0.12259209277308777</v>
      </c>
      <c r="S30" s="18">
        <v>0.25511059897335292</v>
      </c>
      <c r="T30" s="18"/>
      <c r="U30" s="18">
        <v>0.17573844442265768</v>
      </c>
      <c r="V30" s="18">
        <v>0.18206859158317151</v>
      </c>
      <c r="W30" s="18">
        <v>0.1826925196176156</v>
      </c>
      <c r="X30" s="18">
        <v>0.18053200444418502</v>
      </c>
      <c r="Y30" s="18">
        <v>0.18209529291716448</v>
      </c>
      <c r="Z30" s="18"/>
      <c r="AA30" s="18">
        <v>0.12611894555042083</v>
      </c>
      <c r="AB30" s="18">
        <v>0.18520466610187575</v>
      </c>
      <c r="AC30" s="18">
        <v>0.21410176794880459</v>
      </c>
      <c r="AD30" s="18">
        <v>0.15963452999943786</v>
      </c>
      <c r="AE30" s="18">
        <v>0.20353814974618697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0.14627408647757295</v>
      </c>
      <c r="E32" s="18">
        <v>0.57166783560574208</v>
      </c>
      <c r="F32" s="18">
        <v>0.6514763439271184</v>
      </c>
      <c r="G32" s="18">
        <v>0.11429634940646125</v>
      </c>
      <c r="H32" s="18">
        <v>0.51283555393269364</v>
      </c>
      <c r="I32" s="18">
        <v>0.56543766110623384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0.82479654448570972</v>
      </c>
      <c r="F33" s="18">
        <v>0.88378716166247595</v>
      </c>
      <c r="G33" s="18">
        <v>0.42091007583965329</v>
      </c>
      <c r="H33" s="18">
        <v>0.72519550871663552</v>
      </c>
      <c r="I33" s="18">
        <v>0.75678223185265436</v>
      </c>
      <c r="N33" t="s">
        <v>57</v>
      </c>
      <c r="O33" s="11">
        <v>6714.5916859019944</v>
      </c>
      <c r="P33" s="11">
        <v>3352.5549864240206</v>
      </c>
      <c r="Q33" s="11">
        <v>2711.7470528891313</v>
      </c>
      <c r="R33" s="11">
        <v>4091.3379509642537</v>
      </c>
      <c r="S33" s="11">
        <v>2929.7345026481303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53544488.859399997</v>
      </c>
      <c r="D38" s="19">
        <v>54637233.530000001</v>
      </c>
      <c r="E38" s="30">
        <v>68189240.659999996</v>
      </c>
      <c r="F38" s="19">
        <v>78689542.390000001</v>
      </c>
      <c r="G38" s="30">
        <v>48345037.730000004</v>
      </c>
      <c r="H38" s="19">
        <v>39918845.299999997</v>
      </c>
      <c r="I38" s="30">
        <v>32019545.080000002</v>
      </c>
    </row>
  </sheetData>
  <pageMargins left="0.7" right="0.7" top="0.75" bottom="0.75" header="0.3" footer="0.3"/>
  <pageSetup scale="91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E38"/>
  <sheetViews>
    <sheetView topLeftCell="C9" workbookViewId="0">
      <selection activeCell="T11" sqref="T11"/>
    </sheetView>
  </sheetViews>
  <sheetFormatPr defaultRowHeight="15" x14ac:dyDescent="0.25"/>
  <cols>
    <col min="1" max="1" width="12.42578125" bestFit="1" customWidth="1"/>
    <col min="2" max="2" width="27" bestFit="1" customWidth="1"/>
    <col min="3" max="3" width="9.140625" bestFit="1" customWidth="1"/>
    <col min="4" max="4" width="10.28515625" customWidth="1"/>
    <col min="5" max="5" width="10.7109375" customWidth="1"/>
    <col min="6" max="6" width="10.5703125" customWidth="1"/>
    <col min="7" max="7" width="12.28515625" customWidth="1"/>
    <col min="8" max="8" width="11.28515625" customWidth="1"/>
    <col min="9" max="9" width="10.5703125" bestFit="1" customWidth="1"/>
    <col min="10" max="10" width="12.5703125" customWidth="1"/>
    <col min="11" max="11" width="10.5703125" bestFit="1" customWidth="1"/>
    <col min="14" max="14" width="28.85546875" bestFit="1" customWidth="1"/>
    <col min="15" max="17" width="13.7109375" bestFit="1" customWidth="1"/>
    <col min="18" max="19" width="15.28515625" bestFit="1" customWidth="1"/>
    <col min="20" max="20" width="1.7109375" customWidth="1"/>
    <col min="21" max="21" width="12.85546875" bestFit="1" customWidth="1"/>
    <col min="22" max="24" width="13.7109375" bestFit="1" customWidth="1"/>
    <col min="25" max="25" width="15.28515625" bestFit="1" customWidth="1"/>
    <col min="26" max="26" width="1.5703125" customWidth="1"/>
    <col min="27" max="29" width="13.7109375" bestFit="1" customWidth="1"/>
    <col min="30" max="31" width="15.28515625" bestFit="1" customWidth="1"/>
  </cols>
  <sheetData>
    <row r="1" spans="1:31" x14ac:dyDescent="0.25">
      <c r="A1" t="s">
        <v>75</v>
      </c>
      <c r="B1" t="s">
        <v>0</v>
      </c>
      <c r="C1">
        <v>1</v>
      </c>
      <c r="O1" s="1"/>
      <c r="P1" s="1"/>
      <c r="Q1" s="2" t="s">
        <v>1</v>
      </c>
      <c r="R1" s="1"/>
      <c r="S1" s="1"/>
      <c r="U1" s="1"/>
      <c r="V1" s="1"/>
      <c r="W1" s="2" t="s">
        <v>2</v>
      </c>
      <c r="X1" s="2"/>
      <c r="Y1" s="2"/>
      <c r="Z1" s="3"/>
      <c r="AA1" s="2"/>
      <c r="AB1" s="2"/>
      <c r="AC1" s="2" t="s">
        <v>3</v>
      </c>
      <c r="AD1" s="1"/>
      <c r="AE1" s="1"/>
    </row>
    <row r="2" spans="1:31" x14ac:dyDescent="0.25">
      <c r="C2" s="4" t="s">
        <v>2</v>
      </c>
      <c r="D2" s="4"/>
      <c r="E2" s="32" t="s">
        <v>71</v>
      </c>
      <c r="F2" s="4"/>
      <c r="G2" s="1"/>
      <c r="H2" s="1" t="s">
        <v>3</v>
      </c>
      <c r="I2" s="1"/>
      <c r="J2" s="5" t="s">
        <v>4</v>
      </c>
      <c r="K2" s="5"/>
      <c r="O2" s="1" t="s">
        <v>5</v>
      </c>
      <c r="P2" s="1"/>
      <c r="Q2" s="1"/>
      <c r="R2" s="5" t="s">
        <v>6</v>
      </c>
      <c r="S2" s="5"/>
      <c r="U2" s="1" t="s">
        <v>5</v>
      </c>
      <c r="V2" s="1"/>
      <c r="W2" s="1"/>
      <c r="X2" s="5" t="s">
        <v>6</v>
      </c>
      <c r="Y2" s="5"/>
      <c r="AA2" s="1" t="s">
        <v>5</v>
      </c>
      <c r="AB2" s="1"/>
      <c r="AC2" s="1"/>
      <c r="AD2" s="5" t="s">
        <v>6</v>
      </c>
      <c r="AE2" s="5"/>
    </row>
    <row r="3" spans="1:31" x14ac:dyDescent="0.25">
      <c r="A3" t="s">
        <v>7</v>
      </c>
      <c r="B3" t="s">
        <v>8</v>
      </c>
      <c r="C3" s="4">
        <v>2011</v>
      </c>
      <c r="D3" s="4">
        <v>2015</v>
      </c>
      <c r="E3" s="4">
        <v>2025</v>
      </c>
      <c r="F3" s="4">
        <v>2035</v>
      </c>
      <c r="G3" s="1">
        <v>2015</v>
      </c>
      <c r="H3" s="1">
        <v>2025</v>
      </c>
      <c r="I3" s="1">
        <v>2035</v>
      </c>
      <c r="J3" s="5" t="s">
        <v>9</v>
      </c>
      <c r="K3" s="5" t="s">
        <v>10</v>
      </c>
      <c r="M3" t="s">
        <v>11</v>
      </c>
      <c r="N3" t="s">
        <v>12</v>
      </c>
      <c r="O3" s="1">
        <v>2015</v>
      </c>
      <c r="P3" s="1">
        <v>2025</v>
      </c>
      <c r="Q3" s="1">
        <v>2035</v>
      </c>
      <c r="R3" s="5" t="s">
        <v>9</v>
      </c>
      <c r="S3" s="5" t="s">
        <v>10</v>
      </c>
      <c r="U3" s="1">
        <v>2015</v>
      </c>
      <c r="V3" s="1">
        <v>2025</v>
      </c>
      <c r="W3" s="1">
        <v>2035</v>
      </c>
      <c r="X3" s="5" t="s">
        <v>9</v>
      </c>
      <c r="Y3" s="5" t="s">
        <v>10</v>
      </c>
      <c r="AA3" s="1">
        <v>2015</v>
      </c>
      <c r="AB3" s="1">
        <v>2025</v>
      </c>
      <c r="AC3" s="1">
        <v>2035</v>
      </c>
      <c r="AD3" s="5" t="s">
        <v>9</v>
      </c>
      <c r="AE3" s="5" t="s">
        <v>10</v>
      </c>
    </row>
    <row r="4" spans="1:31" x14ac:dyDescent="0.25">
      <c r="A4" t="s">
        <v>13</v>
      </c>
      <c r="B4" t="s">
        <v>14</v>
      </c>
      <c r="C4" s="23">
        <v>724213</v>
      </c>
      <c r="D4" s="6">
        <v>819050</v>
      </c>
      <c r="E4" s="6">
        <v>1090321</v>
      </c>
      <c r="F4" s="6">
        <v>1421932</v>
      </c>
      <c r="G4" s="6">
        <v>713536</v>
      </c>
      <c r="H4" s="6">
        <v>585902</v>
      </c>
      <c r="I4" s="6">
        <v>530860</v>
      </c>
      <c r="J4" s="6">
        <v>3147406</v>
      </c>
      <c r="K4" s="6">
        <v>7472149</v>
      </c>
      <c r="M4" t="s">
        <v>13</v>
      </c>
    </row>
    <row r="5" spans="1:31" x14ac:dyDescent="0.25">
      <c r="B5" t="s">
        <v>15</v>
      </c>
      <c r="C5" s="27">
        <v>5.77</v>
      </c>
      <c r="D5" s="7">
        <v>5.77</v>
      </c>
      <c r="E5" s="7">
        <v>5.77</v>
      </c>
      <c r="F5" s="7">
        <v>5.77</v>
      </c>
      <c r="G5" s="7">
        <v>4.97</v>
      </c>
      <c r="H5" s="7">
        <v>3.09</v>
      </c>
      <c r="I5" s="7">
        <v>2.17</v>
      </c>
      <c r="J5" s="6"/>
      <c r="K5" s="6"/>
      <c r="N5" t="s">
        <v>16</v>
      </c>
      <c r="O5" s="8">
        <v>2379362.7505678581</v>
      </c>
      <c r="P5" s="8">
        <v>12855090.296792179</v>
      </c>
      <c r="Q5" s="8">
        <v>27303625.717697866</v>
      </c>
      <c r="R5" s="8">
        <v>72329553.746744394</v>
      </c>
      <c r="S5" s="8">
        <v>214364304.74191049</v>
      </c>
      <c r="T5" s="8"/>
      <c r="U5" s="8">
        <v>2907760.0518329423</v>
      </c>
      <c r="V5" s="8">
        <v>4941707.5380656756</v>
      </c>
      <c r="W5" s="8">
        <v>8411258.8582586069</v>
      </c>
      <c r="X5" s="8">
        <v>39292594.705059879</v>
      </c>
      <c r="Y5" s="8">
        <v>66276227.031796902</v>
      </c>
      <c r="Z5" s="8"/>
      <c r="AA5" s="8">
        <v>5287122.8024008004</v>
      </c>
      <c r="AB5" s="8">
        <v>17796797.834857855</v>
      </c>
      <c r="AC5" s="8">
        <v>35714884.575956471</v>
      </c>
      <c r="AD5" s="8">
        <v>111622148.45180427</v>
      </c>
      <c r="AE5" s="8">
        <v>280640531.77370739</v>
      </c>
    </row>
    <row r="6" spans="1:31" x14ac:dyDescent="0.25">
      <c r="B6" t="s">
        <v>17</v>
      </c>
      <c r="C6" s="23">
        <v>2173</v>
      </c>
      <c r="D6" s="6">
        <v>2457</v>
      </c>
      <c r="E6" s="6">
        <v>3271</v>
      </c>
      <c r="F6" s="6">
        <v>4266</v>
      </c>
      <c r="G6" s="6">
        <v>1424</v>
      </c>
      <c r="H6" s="6">
        <v>666</v>
      </c>
      <c r="I6" s="6">
        <v>594</v>
      </c>
      <c r="J6" s="6">
        <v>20173</v>
      </c>
      <c r="K6" s="6">
        <v>32154</v>
      </c>
      <c r="N6" t="s">
        <v>18</v>
      </c>
      <c r="O6" s="8">
        <v>7515536.1748017669</v>
      </c>
      <c r="P6" s="8">
        <v>18494134.282631718</v>
      </c>
      <c r="Q6" s="8">
        <v>21695359.000257652</v>
      </c>
      <c r="R6" s="8">
        <v>142142875.47068352</v>
      </c>
      <c r="S6" s="8">
        <v>189073387.11582443</v>
      </c>
      <c r="T6" s="8"/>
      <c r="U6" s="8">
        <v>6574933.2163551729</v>
      </c>
      <c r="V6" s="8">
        <v>11964876.073959714</v>
      </c>
      <c r="W6" s="8">
        <v>21407322.248082098</v>
      </c>
      <c r="X6" s="8">
        <v>92429130.490647405</v>
      </c>
      <c r="Y6" s="8">
        <v>165511328.64509973</v>
      </c>
      <c r="Z6" s="8"/>
      <c r="AA6" s="8">
        <v>14090469.39115694</v>
      </c>
      <c r="AB6" s="8">
        <v>30459010.35659143</v>
      </c>
      <c r="AC6" s="8">
        <v>43102681.24833975</v>
      </c>
      <c r="AD6" s="8">
        <v>234572005.96133092</v>
      </c>
      <c r="AE6" s="8">
        <v>354584715.76092416</v>
      </c>
    </row>
    <row r="7" spans="1:31" x14ac:dyDescent="0.25">
      <c r="B7" t="s">
        <v>19</v>
      </c>
      <c r="C7" s="28">
        <v>20473.667094565684</v>
      </c>
      <c r="D7" s="9">
        <v>23155.096812152333</v>
      </c>
      <c r="E7" s="9">
        <v>30824.219619169875</v>
      </c>
      <c r="F7" s="9">
        <v>40198.064291827133</v>
      </c>
      <c r="G7" s="9">
        <v>17539.208211143694</v>
      </c>
      <c r="H7" s="9">
        <v>10879.094652773445</v>
      </c>
      <c r="I7" s="9">
        <v>9707.4998440132276</v>
      </c>
      <c r="J7" s="9">
        <v>139130.79294116938</v>
      </c>
      <c r="K7" s="9">
        <v>262636.15493861062</v>
      </c>
      <c r="N7" t="s">
        <v>20</v>
      </c>
      <c r="O7" s="8">
        <v>6616241.7480963208</v>
      </c>
      <c r="P7" s="8">
        <v>-4467073.4318964407</v>
      </c>
      <c r="Q7" s="8">
        <v>-29796566.290062495</v>
      </c>
      <c r="R7" s="8">
        <v>38260835.628872275</v>
      </c>
      <c r="S7" s="8">
        <v>-196934075.08376473</v>
      </c>
      <c r="T7" s="8"/>
      <c r="U7" s="8">
        <v>19058707.244141087</v>
      </c>
      <c r="V7" s="8">
        <v>35498559.783266112</v>
      </c>
      <c r="W7" s="8">
        <v>64439343.446676493</v>
      </c>
      <c r="X7" s="8">
        <v>271847586.92114657</v>
      </c>
      <c r="Y7" s="8">
        <v>495402626.98059922</v>
      </c>
      <c r="Z7" s="8"/>
      <c r="AA7" s="8">
        <v>25674948.992237408</v>
      </c>
      <c r="AB7" s="8">
        <v>31031486.351369672</v>
      </c>
      <c r="AC7" s="8">
        <v>34642777.156613998</v>
      </c>
      <c r="AD7" s="8">
        <v>310108422.55001885</v>
      </c>
      <c r="AE7" s="8">
        <v>298468551.89683449</v>
      </c>
    </row>
    <row r="8" spans="1:31" x14ac:dyDescent="0.25">
      <c r="B8" t="s">
        <v>21</v>
      </c>
      <c r="C8" s="23">
        <v>25068</v>
      </c>
      <c r="D8" s="6">
        <v>28350</v>
      </c>
      <c r="E8" s="6">
        <v>37739</v>
      </c>
      <c r="F8" s="6">
        <v>49218</v>
      </c>
      <c r="G8" s="6">
        <v>10860</v>
      </c>
      <c r="H8" s="6">
        <v>4280</v>
      </c>
      <c r="I8" s="6">
        <v>3063</v>
      </c>
      <c r="J8" s="6">
        <v>269996</v>
      </c>
      <c r="K8" s="6">
        <v>405264</v>
      </c>
      <c r="N8" t="s">
        <v>22</v>
      </c>
      <c r="O8" s="8">
        <v>7092753.4647771856</v>
      </c>
      <c r="P8" s="8">
        <v>25202406.995564215</v>
      </c>
      <c r="Q8" s="8">
        <v>14492620.66560781</v>
      </c>
      <c r="R8" s="8">
        <v>188739051.40038657</v>
      </c>
      <c r="S8" s="8">
        <v>185299700.67751384</v>
      </c>
      <c r="T8" s="8"/>
      <c r="U8" s="8">
        <v>7121535.3339737924</v>
      </c>
      <c r="V8" s="8">
        <v>12730892.712757511</v>
      </c>
      <c r="W8" s="8">
        <v>22428032.123538382</v>
      </c>
      <c r="X8" s="8">
        <v>99038308.583994105</v>
      </c>
      <c r="Y8" s="8">
        <v>174547079.81592423</v>
      </c>
      <c r="Z8" s="8"/>
      <c r="AA8" s="8">
        <v>14214288.798750978</v>
      </c>
      <c r="AB8" s="8">
        <v>37933299.708321728</v>
      </c>
      <c r="AC8" s="8">
        <v>36920652.789146192</v>
      </c>
      <c r="AD8" s="8">
        <v>287777359.98438066</v>
      </c>
      <c r="AE8" s="8">
        <v>359846780.49343807</v>
      </c>
    </row>
    <row r="9" spans="1:31" x14ac:dyDescent="0.25">
      <c r="B9" t="s">
        <v>23</v>
      </c>
      <c r="C9" s="23">
        <v>98029</v>
      </c>
      <c r="D9" s="6">
        <v>109497</v>
      </c>
      <c r="E9" s="6">
        <v>146565</v>
      </c>
      <c r="F9" s="6">
        <v>191477</v>
      </c>
      <c r="G9" s="6">
        <v>62857</v>
      </c>
      <c r="H9" s="6">
        <v>36296</v>
      </c>
      <c r="I9" s="6">
        <v>27012</v>
      </c>
      <c r="J9" s="6">
        <v>827123</v>
      </c>
      <c r="K9" s="6">
        <v>1412385</v>
      </c>
      <c r="M9" t="s">
        <v>24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B10" t="s">
        <v>25</v>
      </c>
      <c r="C10" s="23">
        <v>123097</v>
      </c>
      <c r="D10" s="6">
        <v>137847</v>
      </c>
      <c r="E10" s="6">
        <v>184304</v>
      </c>
      <c r="F10" s="6">
        <v>240695</v>
      </c>
      <c r="G10" s="6">
        <v>73717</v>
      </c>
      <c r="H10" s="6">
        <v>40576</v>
      </c>
      <c r="I10" s="6">
        <v>30075</v>
      </c>
      <c r="J10" s="6">
        <v>1097119</v>
      </c>
      <c r="K10" s="6">
        <v>1817649</v>
      </c>
      <c r="N10" t="s">
        <v>26</v>
      </c>
      <c r="O10" s="8">
        <v>28854216.529759645</v>
      </c>
      <c r="P10" s="8">
        <v>39893480.707460478</v>
      </c>
      <c r="Q10" s="8">
        <v>55604328.236722395</v>
      </c>
      <c r="R10" s="8">
        <v>346546603.18247867</v>
      </c>
      <c r="S10" s="8">
        <v>476313026.13466907</v>
      </c>
      <c r="T10" s="8"/>
      <c r="U10" s="20">
        <v>6399416.9758548681</v>
      </c>
      <c r="V10" s="20">
        <v>12427309.744031051</v>
      </c>
      <c r="W10" s="20">
        <v>23399286.229282465</v>
      </c>
      <c r="X10" s="20">
        <v>93574736.158419609</v>
      </c>
      <c r="Y10" s="20">
        <v>177237409.00590298</v>
      </c>
      <c r="Z10" s="10"/>
      <c r="AA10" s="20">
        <v>35253633.505614512</v>
      </c>
      <c r="AB10" s="20">
        <v>52320790.451491527</v>
      </c>
      <c r="AC10" s="20">
        <v>79003614.466004863</v>
      </c>
      <c r="AD10" s="20">
        <v>440121339.34089828</v>
      </c>
      <c r="AE10" s="20">
        <v>653550435.14057207</v>
      </c>
    </row>
    <row r="11" spans="1:31" x14ac:dyDescent="0.25">
      <c r="B11" t="s">
        <v>62</v>
      </c>
      <c r="C11" s="28">
        <v>169.97347465455607</v>
      </c>
      <c r="D11" s="6">
        <v>168.30108052011477</v>
      </c>
      <c r="E11" s="6">
        <v>169.03645807060491</v>
      </c>
      <c r="F11" s="6">
        <v>169.27321419027069</v>
      </c>
      <c r="G11" s="6">
        <v>103.31223652345503</v>
      </c>
      <c r="H11" s="6">
        <v>69.253902529774592</v>
      </c>
      <c r="I11" s="6">
        <v>56.653354933504126</v>
      </c>
      <c r="N11" t="s">
        <v>27</v>
      </c>
      <c r="O11" s="8">
        <v>28421356.548634958</v>
      </c>
      <c r="P11" s="8">
        <v>41793597.074842229</v>
      </c>
      <c r="Q11" s="8">
        <v>62035392.956194416</v>
      </c>
      <c r="R11" s="8">
        <v>352896215.71919906</v>
      </c>
      <c r="S11" s="8">
        <v>518332292.2526108</v>
      </c>
      <c r="T11" s="8"/>
      <c r="U11" s="20">
        <v>10439728.539902944</v>
      </c>
      <c r="V11" s="20">
        <v>19027351.602836911</v>
      </c>
      <c r="W11" s="20">
        <v>34469542.244030327</v>
      </c>
      <c r="X11" s="20">
        <v>146694651.45355695</v>
      </c>
      <c r="Y11" s="20">
        <v>265010307.43000713</v>
      </c>
      <c r="Z11" s="10"/>
      <c r="AA11" s="20">
        <v>38861085.088537902</v>
      </c>
      <c r="AB11" s="20">
        <v>60820948.677679144</v>
      </c>
      <c r="AC11" s="20">
        <v>96504935.200224742</v>
      </c>
      <c r="AD11" s="20">
        <v>499590867.17275602</v>
      </c>
      <c r="AE11" s="20">
        <v>783342599.6826179</v>
      </c>
    </row>
    <row r="12" spans="1:31" x14ac:dyDescent="0.25">
      <c r="B12" t="s">
        <v>63</v>
      </c>
      <c r="C12" s="23">
        <v>300</v>
      </c>
      <c r="D12">
        <v>300</v>
      </c>
      <c r="E12">
        <v>300</v>
      </c>
      <c r="F12">
        <v>300</v>
      </c>
      <c r="G12" s="9">
        <v>199.55</v>
      </c>
      <c r="H12" s="30">
        <v>113.61</v>
      </c>
      <c r="I12" s="30">
        <v>111.83</v>
      </c>
      <c r="N12" t="s">
        <v>30</v>
      </c>
      <c r="O12" s="8">
        <v>5471619.9748827918</v>
      </c>
      <c r="P12" s="8">
        <v>3921427.7467622636</v>
      </c>
      <c r="Q12" s="8">
        <v>4902988.1045672745</v>
      </c>
      <c r="R12" s="8">
        <v>41880107.269264221</v>
      </c>
      <c r="S12" s="8">
        <v>42773284.092227399</v>
      </c>
      <c r="T12" s="8"/>
      <c r="U12" s="20">
        <v>1087058.1806786433</v>
      </c>
      <c r="V12" s="20">
        <v>1368664.0778674998</v>
      </c>
      <c r="W12" s="20">
        <v>1757080.8323294562</v>
      </c>
      <c r="X12" s="20">
        <v>12350649.694974471</v>
      </c>
      <c r="Y12" s="20">
        <v>15685225.699172804</v>
      </c>
      <c r="Z12" s="10"/>
      <c r="AA12" s="20">
        <v>6558678.155561435</v>
      </c>
      <c r="AB12" s="20">
        <v>5290091.8246297631</v>
      </c>
      <c r="AC12" s="20">
        <v>6660068.9368967311</v>
      </c>
      <c r="AD12" s="20">
        <v>54230756.964238688</v>
      </c>
      <c r="AE12" s="20">
        <v>58458509.791400202</v>
      </c>
    </row>
    <row r="13" spans="1:31" x14ac:dyDescent="0.25">
      <c r="A13" t="s">
        <v>28</v>
      </c>
      <c r="B13" t="s">
        <v>29</v>
      </c>
      <c r="C13" s="23">
        <v>9651</v>
      </c>
      <c r="D13" s="6">
        <v>9979.0743318841323</v>
      </c>
      <c r="E13" s="6">
        <v>10848.885172796092</v>
      </c>
      <c r="F13" s="6">
        <v>11794.511753104902</v>
      </c>
      <c r="G13" s="6">
        <v>9164.4560190772645</v>
      </c>
      <c r="H13" s="6">
        <v>5870.9651411513832</v>
      </c>
      <c r="I13" s="6">
        <v>5757.4495807883022</v>
      </c>
      <c r="J13" s="6">
        <v>37818.856846092589</v>
      </c>
      <c r="K13" s="6">
        <v>57013.698610130705</v>
      </c>
      <c r="N13" t="s">
        <v>58</v>
      </c>
      <c r="O13" s="8">
        <v>3742624.9126606509</v>
      </c>
      <c r="P13" s="8">
        <v>10759169.823495552</v>
      </c>
      <c r="Q13" s="8">
        <v>19530816.395485021</v>
      </c>
      <c r="R13" s="8">
        <v>70954540.331728965</v>
      </c>
      <c r="S13" s="8">
        <v>153331059.89901105</v>
      </c>
      <c r="T13" s="8"/>
      <c r="U13" s="20">
        <v>9657114.8405834474</v>
      </c>
      <c r="V13" s="20">
        <v>15043998.520519413</v>
      </c>
      <c r="W13" s="20">
        <v>25660250.975312799</v>
      </c>
      <c r="X13" s="20">
        <v>122067988.60218462</v>
      </c>
      <c r="Y13" s="20">
        <v>201256437.25747451</v>
      </c>
      <c r="Z13" s="10"/>
      <c r="AA13" s="20">
        <v>13399739.753244098</v>
      </c>
      <c r="AB13" s="20">
        <v>25803168.344014965</v>
      </c>
      <c r="AC13" s="20">
        <v>45191067.37079782</v>
      </c>
      <c r="AD13" s="20">
        <v>193022528.93391359</v>
      </c>
      <c r="AE13" s="20">
        <v>354587497.15648556</v>
      </c>
    </row>
    <row r="14" spans="1:31" x14ac:dyDescent="0.25">
      <c r="B14" t="s">
        <v>31</v>
      </c>
      <c r="C14" s="28">
        <v>2229</v>
      </c>
      <c r="D14" s="6">
        <v>2304.7722190207987</v>
      </c>
      <c r="E14" s="6">
        <v>2505.664185075379</v>
      </c>
      <c r="F14" s="6">
        <v>2724.0665938939819</v>
      </c>
      <c r="G14" s="6">
        <v>1855.5008502577105</v>
      </c>
      <c r="H14" s="6">
        <v>770.46760284407435</v>
      </c>
      <c r="I14" s="6">
        <v>345.44697484729812</v>
      </c>
      <c r="J14" s="6">
        <v>13086.786625739269</v>
      </c>
      <c r="K14" s="6">
        <v>21030.138768784193</v>
      </c>
      <c r="N14" t="s">
        <v>35</v>
      </c>
      <c r="O14" s="8">
        <v>3978631.4969173614</v>
      </c>
      <c r="P14" s="8">
        <v>14157992.296660541</v>
      </c>
      <c r="Q14" s="8">
        <v>25394230.027128723</v>
      </c>
      <c r="R14" s="8">
        <v>85104024.254622415</v>
      </c>
      <c r="S14" s="8">
        <v>199493061.38618904</v>
      </c>
      <c r="T14" s="8"/>
      <c r="U14" s="20">
        <v>8981116.8017426059</v>
      </c>
      <c r="V14" s="20">
        <v>13990918.624083055</v>
      </c>
      <c r="W14" s="20">
        <v>23864033.407040905</v>
      </c>
      <c r="X14" s="20">
        <v>113523229.4000317</v>
      </c>
      <c r="Y14" s="20">
        <v>187168486.64945132</v>
      </c>
      <c r="Z14" s="10"/>
      <c r="AA14" s="20">
        <v>12959748.298659967</v>
      </c>
      <c r="AB14" s="20">
        <v>28148910.920743596</v>
      </c>
      <c r="AC14" s="20">
        <v>49258263.434169628</v>
      </c>
      <c r="AD14" s="20">
        <v>198627253.65465412</v>
      </c>
      <c r="AE14" s="20">
        <v>386661548.03564036</v>
      </c>
    </row>
    <row r="15" spans="1:31" x14ac:dyDescent="0.25">
      <c r="A15" t="s">
        <v>33</v>
      </c>
      <c r="B15" t="s">
        <v>34</v>
      </c>
      <c r="C15" s="28">
        <v>7887</v>
      </c>
      <c r="D15" s="20">
        <v>10489</v>
      </c>
      <c r="E15" s="20">
        <v>14070</v>
      </c>
      <c r="F15" s="20">
        <v>18583</v>
      </c>
      <c r="G15" s="20">
        <v>5244.5</v>
      </c>
      <c r="H15" s="20">
        <v>2488.7536363636368</v>
      </c>
      <c r="I15" s="20">
        <v>2202.690000000001</v>
      </c>
      <c r="J15" s="20">
        <v>84128.731818181812</v>
      </c>
      <c r="K15" s="20">
        <v>139807.7818181818</v>
      </c>
      <c r="M15" t="s">
        <v>37</v>
      </c>
      <c r="O15" s="8">
        <v>361768901.09850407</v>
      </c>
      <c r="P15" s="8">
        <v>314935309.70439422</v>
      </c>
      <c r="Q15" s="8">
        <v>367130987.88999146</v>
      </c>
      <c r="R15" s="8">
        <v>3130324841.6019697</v>
      </c>
      <c r="S15" s="8">
        <v>3439366800.3593535</v>
      </c>
      <c r="T15" s="8"/>
      <c r="U15" s="8"/>
      <c r="V15" s="8"/>
      <c r="W15" s="8"/>
      <c r="X15" s="8"/>
      <c r="Y15" s="8"/>
      <c r="Z15" s="8"/>
      <c r="AA15" s="10">
        <v>361768901.09850407</v>
      </c>
      <c r="AB15" s="10">
        <v>314935309.70439422</v>
      </c>
      <c r="AC15" s="10">
        <v>367130987.88999146</v>
      </c>
      <c r="AD15" s="10">
        <v>3130324841.6019697</v>
      </c>
      <c r="AE15" s="10">
        <v>3439366800.3593535</v>
      </c>
    </row>
    <row r="16" spans="1:31" x14ac:dyDescent="0.25">
      <c r="B16" t="s">
        <v>36</v>
      </c>
      <c r="C16" s="28">
        <v>6513</v>
      </c>
      <c r="D16" s="20">
        <v>6781</v>
      </c>
      <c r="E16" s="20">
        <v>8002</v>
      </c>
      <c r="F16" s="20">
        <v>10680</v>
      </c>
      <c r="G16" s="20">
        <v>2435.3214857829398</v>
      </c>
      <c r="H16" s="20">
        <v>804.83465553750671</v>
      </c>
      <c r="I16" s="20">
        <v>780.89675869649591</v>
      </c>
      <c r="J16" s="20">
        <v>57714.219293397764</v>
      </c>
      <c r="K16" s="20">
        <v>85481.342928829981</v>
      </c>
    </row>
    <row r="17" spans="1:31" x14ac:dyDescent="0.25">
      <c r="A17" t="s">
        <v>38</v>
      </c>
      <c r="B17" t="s">
        <v>39</v>
      </c>
      <c r="C17" s="31">
        <v>8150</v>
      </c>
      <c r="D17" s="20">
        <v>8470.4922883801773</v>
      </c>
      <c r="E17" s="20">
        <v>9796.095070734882</v>
      </c>
      <c r="F17" s="20">
        <v>12496.355838507889</v>
      </c>
      <c r="G17" s="20">
        <v>4000.2518918704304</v>
      </c>
      <c r="H17" s="20">
        <v>1468.6242742861914</v>
      </c>
      <c r="I17" s="20">
        <v>1050.0687975728579</v>
      </c>
      <c r="J17" s="20">
        <v>66006.428533626968</v>
      </c>
      <c r="K17" s="20">
        <v>99298.624552225549</v>
      </c>
      <c r="M17" t="s">
        <v>40</v>
      </c>
      <c r="O17" s="8">
        <v>94072343.601098537</v>
      </c>
      <c r="P17" s="8">
        <v>162610225.79231274</v>
      </c>
      <c r="Q17" s="8">
        <v>201162794.81359869</v>
      </c>
      <c r="R17" s="8">
        <v>1338853807.0039802</v>
      </c>
      <c r="S17" s="8">
        <v>1782046041.2161913</v>
      </c>
      <c r="T17" s="8"/>
      <c r="U17" s="8">
        <v>72227371.185065508</v>
      </c>
      <c r="V17" s="8">
        <v>126994278.67738692</v>
      </c>
      <c r="W17" s="8">
        <v>225836150.36455151</v>
      </c>
      <c r="X17" s="8">
        <v>990818876.01001525</v>
      </c>
      <c r="Y17" s="8">
        <v>1748095128.5154288</v>
      </c>
      <c r="Z17" s="8"/>
      <c r="AA17" s="8">
        <v>166299714.78616408</v>
      </c>
      <c r="AB17" s="8">
        <v>289604504.46969968</v>
      </c>
      <c r="AC17" s="8">
        <v>426998945.17815024</v>
      </c>
      <c r="AD17" s="8">
        <v>2329672683.0139952</v>
      </c>
      <c r="AE17" s="8">
        <v>3530141169.7316203</v>
      </c>
    </row>
    <row r="18" spans="1:31" x14ac:dyDescent="0.25">
      <c r="A18" t="s">
        <v>41</v>
      </c>
      <c r="C18" s="28">
        <v>153893.6670945657</v>
      </c>
      <c r="D18" s="20">
        <v>171929.58910053252</v>
      </c>
      <c r="E18" s="20">
        <v>228195.31468990477</v>
      </c>
      <c r="F18" s="20">
        <v>297655.42013033503</v>
      </c>
      <c r="G18" s="20">
        <v>96680.46010301412</v>
      </c>
      <c r="H18" s="20">
        <v>53589.718927059643</v>
      </c>
      <c r="I18" s="20">
        <v>41426.568641586084</v>
      </c>
      <c r="J18" s="20">
        <v>1322429.2214747963</v>
      </c>
      <c r="K18" s="20">
        <v>2211737.7794908364</v>
      </c>
      <c r="N18" t="s">
        <v>42</v>
      </c>
      <c r="O18" s="13">
        <v>19319016</v>
      </c>
      <c r="P18" s="13">
        <v>23817512</v>
      </c>
      <c r="Q18" s="13">
        <v>27041851</v>
      </c>
      <c r="R18" s="13">
        <v>218876329</v>
      </c>
      <c r="S18" s="13">
        <v>256352905</v>
      </c>
      <c r="U18" s="13">
        <v>19183447</v>
      </c>
      <c r="V18" s="13">
        <v>25714865</v>
      </c>
      <c r="W18" s="13">
        <v>34525205</v>
      </c>
      <c r="X18" s="13">
        <v>226033950</v>
      </c>
      <c r="Y18" s="13">
        <v>303533065</v>
      </c>
      <c r="Z18" s="14"/>
      <c r="AA18" s="13">
        <v>19319016</v>
      </c>
      <c r="AB18" s="13">
        <v>23817512</v>
      </c>
      <c r="AC18" s="13">
        <v>27041851</v>
      </c>
      <c r="AD18" s="13">
        <v>218876329</v>
      </c>
      <c r="AE18" s="13">
        <v>256352905</v>
      </c>
    </row>
    <row r="19" spans="1:31" x14ac:dyDescent="0.25">
      <c r="D19" s="44">
        <v>0.93228094257606953</v>
      </c>
      <c r="E19" s="44">
        <v>0.93228094257606964</v>
      </c>
      <c r="F19" s="44">
        <v>0.93228094257606964</v>
      </c>
      <c r="G19" s="44">
        <v>0.93228094257606964</v>
      </c>
      <c r="H19" s="44">
        <v>0.93228094257606964</v>
      </c>
      <c r="I19" s="44">
        <v>0.93228094257606975</v>
      </c>
      <c r="J19" s="44">
        <v>0.93228094257606975</v>
      </c>
      <c r="K19" s="44">
        <v>0.93228094257606975</v>
      </c>
      <c r="N19" t="s">
        <v>43</v>
      </c>
      <c r="O19" s="15">
        <v>4.8694169310227053</v>
      </c>
      <c r="P19" s="15">
        <v>6.8273388837722742</v>
      </c>
      <c r="Q19" s="15">
        <v>7.4389432444398382</v>
      </c>
      <c r="R19" s="15">
        <v>6.1169419878381648</v>
      </c>
      <c r="S19" s="15">
        <v>6.9515344139212747</v>
      </c>
      <c r="T19" s="15"/>
      <c r="U19" s="15">
        <v>3.7650882651624347</v>
      </c>
      <c r="V19" s="15">
        <v>4.9385551383367918</v>
      </c>
      <c r="W19" s="15">
        <v>6.5411965074371468</v>
      </c>
      <c r="X19" s="15">
        <v>4.3834958244547568</v>
      </c>
      <c r="Y19" s="15">
        <v>5.7591588201945276</v>
      </c>
      <c r="Z19" s="15"/>
      <c r="AA19" s="15">
        <v>8.6080841170256335</v>
      </c>
      <c r="AB19" s="15">
        <v>12.159309690688922</v>
      </c>
      <c r="AC19" s="15">
        <v>15.790300197207292</v>
      </c>
      <c r="AD19" s="15">
        <v>10.643785436542091</v>
      </c>
      <c r="AE19" s="15">
        <v>13.77063064579518</v>
      </c>
    </row>
    <row r="20" spans="1:31" x14ac:dyDescent="0.25">
      <c r="M20" t="s">
        <v>44</v>
      </c>
      <c r="O20" s="8">
        <v>455841244.6996026</v>
      </c>
      <c r="P20" s="8">
        <v>477545535.49670696</v>
      </c>
      <c r="Q20" s="8">
        <v>568293782.70359015</v>
      </c>
      <c r="R20" s="8">
        <v>4469178648.6059494</v>
      </c>
      <c r="S20" s="8">
        <v>5221412841.5755444</v>
      </c>
      <c r="T20" s="8"/>
      <c r="U20" s="8">
        <v>72227371.185065508</v>
      </c>
      <c r="V20" s="8">
        <v>126994278.67738692</v>
      </c>
      <c r="W20" s="8">
        <v>225836150.36455151</v>
      </c>
      <c r="X20" s="8">
        <v>990818876.01001525</v>
      </c>
      <c r="Y20" s="8">
        <v>1748095128.5154288</v>
      </c>
      <c r="Z20" s="8"/>
      <c r="AA20" s="8">
        <v>528068615.88466811</v>
      </c>
      <c r="AB20" s="8">
        <v>604539814.17409396</v>
      </c>
      <c r="AC20" s="8">
        <v>794129933.0681417</v>
      </c>
      <c r="AD20" s="8">
        <v>5459997524.6159649</v>
      </c>
      <c r="AE20" s="8">
        <v>6969507970.0909739</v>
      </c>
    </row>
    <row r="21" spans="1:31" x14ac:dyDescent="0.25">
      <c r="D21" s="16" t="s">
        <v>65</v>
      </c>
      <c r="E21" s="16"/>
      <c r="F21" s="16"/>
      <c r="G21" s="17" t="s">
        <v>66</v>
      </c>
      <c r="H21" s="17"/>
      <c r="I21" s="17"/>
      <c r="N21" t="s">
        <v>43</v>
      </c>
      <c r="O21" s="15">
        <v>23.595469080806321</v>
      </c>
      <c r="P21" s="15">
        <v>20.050185573401073</v>
      </c>
      <c r="Q21" s="15">
        <v>21.015343317422694</v>
      </c>
      <c r="R21" s="15">
        <v>20.418739061572754</v>
      </c>
      <c r="S21" s="15">
        <v>20.368065817610081</v>
      </c>
      <c r="T21" s="15"/>
      <c r="U21" s="15">
        <v>3.7650882651624347</v>
      </c>
      <c r="V21" s="15">
        <v>4.9385551383367918</v>
      </c>
      <c r="W21" s="15">
        <v>6.5411965074371468</v>
      </c>
      <c r="X21" s="15">
        <v>4.3834958244547568</v>
      </c>
      <c r="Y21" s="15">
        <v>5.7591588201945276</v>
      </c>
      <c r="Z21" s="15"/>
      <c r="AA21" s="15">
        <v>27.334136266809246</v>
      </c>
      <c r="AB21" s="15">
        <v>25.382156380317724</v>
      </c>
      <c r="AC21" s="15">
        <v>29.366700270190147</v>
      </c>
      <c r="AD21" s="15">
        <v>24.945582510276683</v>
      </c>
      <c r="AE21" s="15">
        <v>27.187162049483987</v>
      </c>
    </row>
    <row r="22" spans="1:31" x14ac:dyDescent="0.25">
      <c r="A22" t="s">
        <v>45</v>
      </c>
      <c r="B22" s="24" t="s">
        <v>67</v>
      </c>
      <c r="D22">
        <v>2015</v>
      </c>
      <c r="E22">
        <v>2025</v>
      </c>
      <c r="F22">
        <v>2035</v>
      </c>
      <c r="G22">
        <v>2015</v>
      </c>
      <c r="H22">
        <v>2025</v>
      </c>
      <c r="I22">
        <v>2035</v>
      </c>
    </row>
    <row r="23" spans="1:31" x14ac:dyDescent="0.25">
      <c r="B23" t="s">
        <v>46</v>
      </c>
      <c r="D23" s="18">
        <v>0.42043142043142046</v>
      </c>
      <c r="E23" s="18">
        <v>0.79639254050749009</v>
      </c>
      <c r="F23" s="18">
        <v>0.86075949367088611</v>
      </c>
      <c r="G23" s="18">
        <v>0.34468476760239303</v>
      </c>
      <c r="H23" s="18">
        <v>0.69351127473538887</v>
      </c>
      <c r="I23" s="18">
        <v>0.72664519098021174</v>
      </c>
      <c r="M23" t="s">
        <v>45</v>
      </c>
      <c r="N23" t="s">
        <v>47</v>
      </c>
    </row>
    <row r="24" spans="1:31" x14ac:dyDescent="0.25">
      <c r="B24" t="s">
        <v>19</v>
      </c>
      <c r="D24" s="18">
        <v>0.24253358327836014</v>
      </c>
      <c r="E24" s="18">
        <v>0.64706017582331155</v>
      </c>
      <c r="F24" s="18">
        <v>0.75850827608166926</v>
      </c>
      <c r="G24" s="18">
        <v>0.14332844574780071</v>
      </c>
      <c r="H24" s="18">
        <v>0.46862989407202593</v>
      </c>
      <c r="I24" s="18">
        <v>0.5258543670181155</v>
      </c>
      <c r="N24" t="s">
        <v>48</v>
      </c>
      <c r="O24" s="18">
        <v>2.5292903944832443E-2</v>
      </c>
      <c r="P24" s="18">
        <v>7.9054624235076199E-2</v>
      </c>
      <c r="Q24" s="18">
        <v>0.13572900368081448</v>
      </c>
      <c r="R24" s="18">
        <v>5.4023488874113776E-2</v>
      </c>
      <c r="S24" s="18">
        <v>0.12029111469848079</v>
      </c>
      <c r="T24" s="18"/>
      <c r="U24" s="18">
        <v>4.025842286828489E-2</v>
      </c>
      <c r="V24" s="18">
        <v>3.8912835991765149E-2</v>
      </c>
      <c r="W24" s="18">
        <v>3.7244962087251754E-2</v>
      </c>
      <c r="X24" s="18">
        <v>3.9656687671604983E-2</v>
      </c>
      <c r="Y24" s="18">
        <v>3.7913398390442311E-2</v>
      </c>
      <c r="Z24" s="18"/>
      <c r="AA24" s="18">
        <v>3.1792735238296885E-2</v>
      </c>
      <c r="AB24" s="18">
        <v>6.1452075365491673E-2</v>
      </c>
      <c r="AC24" s="18">
        <v>8.3641622489385059E-2</v>
      </c>
      <c r="AD24" s="18">
        <v>4.7913232303258162E-2</v>
      </c>
      <c r="AE24" s="18">
        <v>7.949838782085962E-2</v>
      </c>
    </row>
    <row r="25" spans="1:31" x14ac:dyDescent="0.25">
      <c r="B25" t="s">
        <v>49</v>
      </c>
      <c r="D25" s="18">
        <v>0.61693121693121689</v>
      </c>
      <c r="E25" s="18">
        <v>0.88658946977927344</v>
      </c>
      <c r="F25" s="18">
        <v>0.93776667073022069</v>
      </c>
      <c r="G25" s="18">
        <v>0.56677836285303973</v>
      </c>
      <c r="H25" s="18">
        <v>0.84902998236331573</v>
      </c>
      <c r="I25" s="18">
        <v>0.89195767195767195</v>
      </c>
      <c r="N25" t="s">
        <v>50</v>
      </c>
      <c r="O25" s="18">
        <v>7.9891027342429297E-2</v>
      </c>
      <c r="P25" s="18">
        <v>0.11373291066118188</v>
      </c>
      <c r="Q25" s="18">
        <v>0.1078497592974933</v>
      </c>
      <c r="R25" s="18">
        <v>0.10616758508441165</v>
      </c>
      <c r="S25" s="18">
        <v>0.10609904724279048</v>
      </c>
      <c r="T25" s="18"/>
      <c r="U25" s="18">
        <v>9.1031046935218865E-2</v>
      </c>
      <c r="V25" s="18">
        <v>9.4215867034096748E-2</v>
      </c>
      <c r="W25" s="18">
        <v>9.4791388418221587E-2</v>
      </c>
      <c r="X25" s="18">
        <v>9.3285597124325603E-2</v>
      </c>
      <c r="Y25" s="18">
        <v>9.4680962119985057E-2</v>
      </c>
      <c r="Z25" s="18"/>
      <c r="AA25" s="18">
        <v>8.4729365947951996E-2</v>
      </c>
      <c r="AB25" s="18">
        <v>0.10517450483847102</v>
      </c>
      <c r="AC25" s="18">
        <v>0.1009432967811119</v>
      </c>
      <c r="AD25" s="18">
        <v>0.1006888253751833</v>
      </c>
      <c r="AE25" s="18">
        <v>0.10044491104243333</v>
      </c>
    </row>
    <row r="26" spans="1:31" x14ac:dyDescent="0.25">
      <c r="B26" t="s">
        <v>51</v>
      </c>
      <c r="D26" s="18">
        <v>0.42594774286053499</v>
      </c>
      <c r="E26" s="18">
        <v>0.75235561013884622</v>
      </c>
      <c r="F26" s="18">
        <v>0.85892822636661326</v>
      </c>
      <c r="G26" s="18">
        <v>0.35879178610411205</v>
      </c>
      <c r="H26" s="18">
        <v>0.62974221913923434</v>
      </c>
      <c r="I26" s="18">
        <v>0.72444888757408521</v>
      </c>
      <c r="N26" t="s">
        <v>20</v>
      </c>
      <c r="O26" s="18">
        <v>7.0331422550198475E-2</v>
      </c>
      <c r="P26" s="18">
        <v>-2.7471048700232589E-2</v>
      </c>
      <c r="Q26" s="18">
        <v>-0.14812165598351607</v>
      </c>
      <c r="R26" s="18">
        <v>2.8577306520485946E-2</v>
      </c>
      <c r="S26" s="18">
        <v>-0.11051009375120484</v>
      </c>
      <c r="T26" s="18"/>
      <c r="U26" s="18">
        <v>0.26387098036986101</v>
      </c>
      <c r="V26" s="18">
        <v>0.27952881147855302</v>
      </c>
      <c r="W26" s="18">
        <v>0.28533670691187646</v>
      </c>
      <c r="X26" s="18">
        <v>0.27436658051556811</v>
      </c>
      <c r="Y26" s="18">
        <v>0.2833956910579119</v>
      </c>
      <c r="Z26" s="18"/>
      <c r="AA26" s="18">
        <v>0.15438961531143605</v>
      </c>
      <c r="AB26" s="18">
        <v>0.10715125584179713</v>
      </c>
      <c r="AC26" s="18">
        <v>8.1130826077709675E-2</v>
      </c>
      <c r="AD26" s="18">
        <v>0.13311244313892998</v>
      </c>
      <c r="AE26" s="18">
        <v>8.4548616484797862E-2</v>
      </c>
    </row>
    <row r="27" spans="1:31" x14ac:dyDescent="0.25">
      <c r="B27" t="s">
        <v>52</v>
      </c>
      <c r="D27" s="18">
        <v>0.46522593890327685</v>
      </c>
      <c r="E27" s="18">
        <v>0.77984200017362615</v>
      </c>
      <c r="F27" s="18">
        <v>0.87504933629697335</v>
      </c>
      <c r="G27" s="18">
        <v>0.40114706288536683</v>
      </c>
      <c r="H27" s="18">
        <v>0.67037377027872325</v>
      </c>
      <c r="I27" s="18">
        <v>0.75568047962176166</v>
      </c>
      <c r="N27" t="s">
        <v>53</v>
      </c>
      <c r="O27" s="18">
        <v>7.5396797754429062E-2</v>
      </c>
      <c r="P27" s="18">
        <v>0.1549866059945883</v>
      </c>
      <c r="Q27" s="18">
        <v>7.2044239985017855E-2</v>
      </c>
      <c r="R27" s="18">
        <v>0.1409706201028306</v>
      </c>
      <c r="S27" s="18">
        <v>0.10398143279791611</v>
      </c>
      <c r="T27" s="18"/>
      <c r="U27" s="18">
        <v>9.8598844414903977E-2</v>
      </c>
      <c r="V27" s="18">
        <v>0.10024776584698553</v>
      </c>
      <c r="W27" s="18">
        <v>9.9311080565863255E-2</v>
      </c>
      <c r="X27" s="18">
        <v>9.9956017171187822E-2</v>
      </c>
      <c r="Y27" s="18">
        <v>9.9849874854441398E-2</v>
      </c>
      <c r="Z27" s="18"/>
      <c r="AA27" s="18">
        <v>8.5473921690294982E-2</v>
      </c>
      <c r="AB27" s="18">
        <v>0.13098311360101983</v>
      </c>
      <c r="AC27" s="18">
        <v>8.646544261073609E-2</v>
      </c>
      <c r="AD27" s="18">
        <v>0.12352694955072875</v>
      </c>
      <c r="AE27" s="18">
        <v>0.10193552132669965</v>
      </c>
    </row>
    <row r="28" spans="1:31" x14ac:dyDescent="0.25">
      <c r="B28" t="s">
        <v>28</v>
      </c>
      <c r="D28" s="18">
        <v>0.19493091987804542</v>
      </c>
      <c r="E28" s="18">
        <v>0.6925096318041134</v>
      </c>
      <c r="F28" s="18">
        <v>0.87318703014764021</v>
      </c>
      <c r="G28" s="18">
        <v>0.16756354856091948</v>
      </c>
      <c r="H28" s="18">
        <v>0.6543438300385489</v>
      </c>
      <c r="I28" s="18">
        <v>0.84502154560462173</v>
      </c>
      <c r="N28" t="s">
        <v>54</v>
      </c>
      <c r="O28" s="18">
        <v>0.60884603153147943</v>
      </c>
      <c r="P28" s="18">
        <v>0.50234895981655048</v>
      </c>
      <c r="Q28" s="18">
        <v>0.58479860205722456</v>
      </c>
      <c r="R28" s="18">
        <v>0.52241911345560255</v>
      </c>
      <c r="S28" s="18">
        <v>0.55814793522869099</v>
      </c>
      <c r="T28" s="18"/>
      <c r="U28" s="18">
        <v>0.23314077806613642</v>
      </c>
      <c r="V28" s="18">
        <v>0.24768565697967068</v>
      </c>
      <c r="W28" s="18">
        <v>0.25624253858338975</v>
      </c>
      <c r="X28" s="18">
        <v>0.24249577135584155</v>
      </c>
      <c r="Y28" s="18">
        <v>0.25298835814014842</v>
      </c>
      <c r="Z28" s="18"/>
      <c r="AA28" s="18">
        <v>0.44566954723555946</v>
      </c>
      <c r="AB28" s="18">
        <v>0.39067672423240329</v>
      </c>
      <c r="AC28" s="18">
        <v>0.41102806376489959</v>
      </c>
      <c r="AD28" s="18">
        <v>0.40336662457573619</v>
      </c>
      <c r="AE28" s="18">
        <v>0.40703557329194007</v>
      </c>
    </row>
    <row r="29" spans="1:31" x14ac:dyDescent="0.25">
      <c r="B29" t="s">
        <v>55</v>
      </c>
      <c r="D29" s="18">
        <v>0.64086101079738389</v>
      </c>
      <c r="E29" s="18">
        <v>0.89942081285459807</v>
      </c>
      <c r="F29" s="18">
        <v>0.92688232596474762</v>
      </c>
      <c r="G29" s="18">
        <v>0.62608299005328727</v>
      </c>
      <c r="H29" s="18">
        <v>0.87642643090165717</v>
      </c>
      <c r="I29" s="18">
        <v>0.88010183345670268</v>
      </c>
      <c r="N29" t="s">
        <v>28</v>
      </c>
      <c r="O29" s="18">
        <v>5.8163959410690143E-2</v>
      </c>
      <c r="P29" s="18">
        <v>2.4115505206731259E-2</v>
      </c>
      <c r="Q29" s="18">
        <v>2.4373235165630291E-2</v>
      </c>
      <c r="R29" s="18">
        <v>3.1280567788787503E-2</v>
      </c>
      <c r="S29" s="18">
        <v>2.40023451150768E-2</v>
      </c>
      <c r="T29" s="18"/>
      <c r="U29" s="18">
        <v>1.5050501808979237E-2</v>
      </c>
      <c r="V29" s="18">
        <v>1.0777368020998958E-2</v>
      </c>
      <c r="W29" s="18">
        <v>7.7803346784521589E-3</v>
      </c>
      <c r="X29" s="18">
        <v>1.2465093261757388E-2</v>
      </c>
      <c r="Y29" s="18">
        <v>8.9727529373607347E-3</v>
      </c>
      <c r="Z29" s="18"/>
      <c r="AA29" s="18">
        <v>3.9438902008911376E-2</v>
      </c>
      <c r="AB29" s="18">
        <v>1.8266607538845264E-2</v>
      </c>
      <c r="AC29" s="18">
        <v>1.5597389670642049E-2</v>
      </c>
      <c r="AD29" s="18">
        <v>2.3278273106622897E-2</v>
      </c>
      <c r="AE29" s="18">
        <v>1.6559822109279705E-2</v>
      </c>
    </row>
    <row r="30" spans="1:31" x14ac:dyDescent="0.25">
      <c r="B30" s="25" t="s">
        <v>68</v>
      </c>
      <c r="C30" s="26">
        <v>-4.4746758586929891E-2</v>
      </c>
      <c r="N30" t="s">
        <v>55</v>
      </c>
      <c r="O30" s="18">
        <v>8.2077857465941206E-2</v>
      </c>
      <c r="P30" s="18">
        <v>0.15323244278610448</v>
      </c>
      <c r="Q30" s="18">
        <v>0.22332681579733543</v>
      </c>
      <c r="R30" s="18">
        <v>0.11656131817376791</v>
      </c>
      <c r="S30" s="18">
        <v>0.19798821866824975</v>
      </c>
      <c r="T30" s="18"/>
      <c r="U30" s="18">
        <v>0.25804942553661553</v>
      </c>
      <c r="V30" s="18">
        <v>0.22863169464793012</v>
      </c>
      <c r="W30" s="18">
        <v>0.21929298875494521</v>
      </c>
      <c r="X30" s="18">
        <v>0.2377742528997146</v>
      </c>
      <c r="Y30" s="18">
        <v>0.22219896249971016</v>
      </c>
      <c r="Z30" s="18"/>
      <c r="AA30" s="18">
        <v>0.15850591256754906</v>
      </c>
      <c r="AB30" s="18">
        <v>0.18629571858197178</v>
      </c>
      <c r="AC30" s="18">
        <v>0.22119335860551553</v>
      </c>
      <c r="AD30" s="18">
        <v>0.16811365194954084</v>
      </c>
      <c r="AE30" s="18">
        <v>0.20997716792398971</v>
      </c>
    </row>
    <row r="31" spans="1:31" x14ac:dyDescent="0.25">
      <c r="B31" s="24" t="s">
        <v>69</v>
      </c>
    </row>
    <row r="32" spans="1:31" x14ac:dyDescent="0.25">
      <c r="B32" t="s">
        <v>28</v>
      </c>
      <c r="D32" s="18">
        <v>8.1632653061224483E-2</v>
      </c>
      <c r="E32" s="18">
        <v>0.45884161850353011</v>
      </c>
      <c r="F32" s="18">
        <v>0.51185350429850096</v>
      </c>
      <c r="G32" s="18">
        <v>5.0413841148350999E-2</v>
      </c>
      <c r="H32" s="18">
        <v>0.3916728690134304</v>
      </c>
      <c r="I32" s="18">
        <v>0.40343492065192182</v>
      </c>
      <c r="M32" t="s">
        <v>56</v>
      </c>
    </row>
    <row r="33" spans="2:25" x14ac:dyDescent="0.25">
      <c r="B33" t="s">
        <v>55</v>
      </c>
      <c r="D33" s="18">
        <v>0.5</v>
      </c>
      <c r="E33" s="18">
        <v>0.82311630160883886</v>
      </c>
      <c r="F33" s="18">
        <v>0.88146747026852501</v>
      </c>
      <c r="G33" s="18">
        <v>0.33504501077722837</v>
      </c>
      <c r="H33" s="18">
        <v>0.68444863238701192</v>
      </c>
      <c r="I33" s="18">
        <v>0.72071890452643583</v>
      </c>
      <c r="N33" t="s">
        <v>57</v>
      </c>
      <c r="O33" s="11">
        <v>6057.7610767379847</v>
      </c>
      <c r="P33" s="11">
        <v>2734.99559627702</v>
      </c>
      <c r="Q33" s="11">
        <v>2217.9148811762288</v>
      </c>
      <c r="R33" s="11">
        <v>3379.522000899105</v>
      </c>
      <c r="S33" s="11">
        <v>2360.7739081879608</v>
      </c>
      <c r="U33" s="19"/>
      <c r="V33" s="19"/>
      <c r="W33" s="19"/>
      <c r="X33" s="19"/>
      <c r="Y33" s="19"/>
    </row>
    <row r="38" spans="2:25" x14ac:dyDescent="0.25">
      <c r="B38" t="s">
        <v>104</v>
      </c>
      <c r="C38" s="30">
        <v>109241307.87359999</v>
      </c>
      <c r="D38" s="19">
        <v>111470722.31999999</v>
      </c>
      <c r="E38" s="30">
        <v>137427044.23999998</v>
      </c>
      <c r="F38" s="19">
        <v>156031480.26999998</v>
      </c>
      <c r="G38" s="30">
        <v>96015509.519999996</v>
      </c>
      <c r="H38" s="19">
        <v>73596112.079999998</v>
      </c>
      <c r="I38" s="30">
        <v>58680816.670000002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Introduction</vt:lpstr>
      <vt:lpstr>LIC Cost Table</vt:lpstr>
      <vt:lpstr>LIC Impact Table 3.4 with R&amp;D</vt:lpstr>
      <vt:lpstr>LIC Impact Table - No R&amp;D</vt:lpstr>
      <vt:lpstr>Roll-up</vt:lpstr>
      <vt:lpstr>Afghanistan</vt:lpstr>
      <vt:lpstr>Bangladesh</vt:lpstr>
      <vt:lpstr>Benin</vt:lpstr>
      <vt:lpstr>Burkina Faso</vt:lpstr>
      <vt:lpstr>Burundi</vt:lpstr>
      <vt:lpstr>Cambodia</vt:lpstr>
      <vt:lpstr>CAR</vt:lpstr>
      <vt:lpstr>Chad</vt:lpstr>
      <vt:lpstr>Comoros</vt:lpstr>
      <vt:lpstr>DPRK</vt:lpstr>
      <vt:lpstr>DRC</vt:lpstr>
      <vt:lpstr>Eritrea</vt:lpstr>
      <vt:lpstr>Ethiopia</vt:lpstr>
      <vt:lpstr>Guinea</vt:lpstr>
      <vt:lpstr>Guinea-Bissau</vt:lpstr>
      <vt:lpstr>Haiti</vt:lpstr>
      <vt:lpstr>Kenya</vt:lpstr>
      <vt:lpstr>Kyrgyzstan</vt:lpstr>
      <vt:lpstr>Madagascar</vt:lpstr>
      <vt:lpstr>Malawi</vt:lpstr>
      <vt:lpstr>Mali</vt:lpstr>
      <vt:lpstr>Mauritania</vt:lpstr>
      <vt:lpstr>Mozambique</vt:lpstr>
      <vt:lpstr>Myanmar</vt:lpstr>
      <vt:lpstr>Nepal</vt:lpstr>
      <vt:lpstr>Niger</vt:lpstr>
      <vt:lpstr>Rwanda</vt:lpstr>
      <vt:lpstr>Sierra Leone</vt:lpstr>
      <vt:lpstr>Somalia</vt:lpstr>
      <vt:lpstr>Tanzania</vt:lpstr>
      <vt:lpstr>Tajikistan</vt:lpstr>
      <vt:lpstr>Togo</vt:lpstr>
      <vt:lpstr>Uganda</vt:lpstr>
      <vt:lpstr>Zimbabwe</vt:lpstr>
      <vt:lpstr>LMIC Impact Table</vt:lpstr>
      <vt:lpstr>LMIC Cost Table</vt:lpstr>
      <vt:lpstr>India</vt:lpstr>
      <vt:lpstr>Indonesia</vt:lpstr>
      <vt:lpstr>Nigeria</vt:lpstr>
      <vt:lpstr>3 LMIC roll-up</vt:lpstr>
      <vt:lpstr>LMIC Extrapolated Rollup</vt:lpstr>
    </vt:vector>
  </TitlesOfParts>
  <Company>SOM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2013-10-04T04:03:32Z</cp:lastPrinted>
  <dcterms:created xsi:type="dcterms:W3CDTF">2013-08-12T04:25:58Z</dcterms:created>
  <dcterms:modified xsi:type="dcterms:W3CDTF">2013-10-04T14:11:52Z</dcterms:modified>
</cp:coreProperties>
</file>